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К=1,1и 1,05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<sst xmlns="http://schemas.openxmlformats.org/spreadsheetml/2006/main" count="114" uniqueCount="114">
  <si>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 xml:space="preserve">Оказание услуг общественного питания с   продажей винно - водочных изделий, пива (площадь зала более 70 кв.м. до 150 кв.м. включительно)                   </t>
  </si>
  <si>
    <t xml:space="preserve">Оказания автотранспортных услуг по перевозке грузов, осуществляемых организациями и индивидуальными предпринимателями, с использованием транспортных средств грузоподъемностью до 3 тонн включительно.                               </t>
  </si>
  <si>
    <t xml:space="preserve">Оказания автотранспортных услуг по перевозке грузов, осуществляемых организациями и индивидуальными предпринимателями, с использованием грузовых автомобилей грузоподъемностью свыше 3 тонн.                               </t>
  </si>
  <si>
    <t>Приложение</t>
  </si>
  <si>
    <t xml:space="preserve">Оказание услуг общественного питания с   продажей винно – водочных изделий, пива (площадь зала обслуживания посетителей не более 70 кв.м.)                   </t>
  </si>
  <si>
    <t xml:space="preserve">Оказание услуг общественного питания без продажи винно - водочных изделий, пива (площадь зала обслуживания посетителей не более 70 кв.м.)                   </t>
  </si>
  <si>
    <t>Наименование видов деятельности, подлежащих переводу на единый налог на вмененный доход</t>
  </si>
  <si>
    <t>1. Оказание бытовых услуг, в т.ч.</t>
  </si>
  <si>
    <t>2. Оказание ветеринарных услуг</t>
  </si>
  <si>
    <t>Оказание услуг общественного питания, осуществляемых с использованием легковозводимых сборно-разборных конструкций (площадь зала обслуживания посетителей, с учетом площади открытой площадки не более 70 кв.м.)</t>
  </si>
  <si>
    <t>Оказание услуг общественного питания, осуществляемые с использованием легковозводимых сборно-разборных конструкций (площадь зала обслуживания посетителей, с учетом площади открытой площадки более 70 кв.м.до 150 кв.м. включительно)</t>
  </si>
  <si>
    <t xml:space="preserve">Оказание услуг общественного питания без продажи винно - водочных изделий, пива (площадь зала обслуживания посетителей более 70 кв.м. до 150 кв.м. включительно)                   </t>
  </si>
  <si>
    <t>Группа 1</t>
  </si>
  <si>
    <t>Группа 2</t>
  </si>
  <si>
    <t>Группа 3</t>
  </si>
  <si>
    <t>Группа 4</t>
  </si>
  <si>
    <t>чистка обуви (ОКУН ОК 002-93, код 011410)</t>
  </si>
  <si>
    <t>ремонт и пошив швейных, меховых и кожаных изделий, головных уборов и изделий из текстильной галантереи; ремонт, пошив и вязание трикотажных изделий (ОКУН ОК 002-93, код 012100 - 012605)</t>
  </si>
  <si>
    <t>ремонт, окраска и пошив обуви (ОКУН ОК 002-93, код 011100 - 011409)</t>
  </si>
  <si>
    <t>ремонт бытовых приборов (ОКУН ОК 002-93, код 013315 - 013391)</t>
  </si>
  <si>
    <t>химическая чистка и крашение, услуги прачечных (ОКУН ОК 002-93, код 015100 - 015421)</t>
  </si>
  <si>
    <t>услуги парикмахерских (ОКУН ОК 002-93, код 019301 - 019337)</t>
  </si>
  <si>
    <t>ритуальные, обрядовые услуги (ОКУН ОК 002-93, код 019501 - 019604)</t>
  </si>
  <si>
    <t xml:space="preserve">Розничная торговля, осуществляемая через  объекты стационарной торговой сети, имеющие торговые залы не более 150 кв.м.,  (с продажей вино - водочных изделий, пива, кожаных, меховых, ювелирных изделий,  технически сложных товаров и мебели) </t>
  </si>
  <si>
    <t>Розничная торговля, осуществляемая через  объекты стационарной торговой сети, имеющие торговые залы не более 150 кв.м.   (без  продажи вино -водочных изделий, пива, кожаных, меховых, ювелирных изделий, технически сложных товаров и мебели)</t>
  </si>
  <si>
    <t xml:space="preserve">  Примечание:</t>
  </si>
  <si>
    <t>1. Для целей настоящего Решения к технически сложным товарам бытового назначения относятся бытовые товары, особенности продажи которых установлены Постановлением Правительства Российской Федерации от 19.01.1998 № 55 "Об утверждении Правил продажи отдельных видов товаров".</t>
  </si>
  <si>
    <t xml:space="preserve"> пальто, полупальто мужские, женские, детские;</t>
  </si>
  <si>
    <t>пиджаки мужские, женские, детские, жакеты женские;</t>
  </si>
  <si>
    <t>жилеты, куртки мужские, женские, детские;</t>
  </si>
  <si>
    <t>юбки, брюки, плащи, дубленки;</t>
  </si>
  <si>
    <t>головные уборы мужские,женские,детские.</t>
  </si>
  <si>
    <t>953000 - книги и брошюры;</t>
  </si>
  <si>
    <t>954010 - издания репродукционные, картографические, нотные;</t>
  </si>
  <si>
    <t>954110 - альбомы по искусству;</t>
  </si>
  <si>
    <t>954130 - альбомы, атласы;</t>
  </si>
  <si>
    <t>956000 - нотные издания;</t>
  </si>
  <si>
    <t>957310 - календари отрывные ежедневные;</t>
  </si>
  <si>
    <t>959000 - издания для слепых,</t>
  </si>
  <si>
    <t>а так же продукция для полиграфической промышленности, попадающая под кодовые обозначения Общероссийского классификатора продукции ОК 005-93 (Том 2).</t>
  </si>
  <si>
    <t>951000 - газеты;</t>
  </si>
  <si>
    <t>952000 - периодические и продолжающиеся издания (журналы, сборники/бюллетени)</t>
  </si>
  <si>
    <t xml:space="preserve">5.  Оказания автотранспортных услуг по перевозке пассажиров и грузов, осуществляемых организациями и индивидуальными предпринимателями, имеющими на праве собственности или ином праве (пользования, владения и (или) распоряжения) не более 20 транспортных средств, предназначенных для оказания таких услуг, в т.ч.                               </t>
  </si>
  <si>
    <t xml:space="preserve">6. Розничная торговля, осуществляемая через магазины и павильоны с площадью торгового зала не более 150 квадратных метров, по каждому объекту организации торговли, в т.ч. </t>
  </si>
  <si>
    <t>Значение корректирующего коэффициента базовой доходности К2</t>
  </si>
  <si>
    <t>• При осуществлении одним работником или индивидуальным предпринимателем нескольких видов бытовых услуг, налогоплательщик для расчета суммы единого налога на вмененный доход применяет наивысший коэффициент, принятый для подгрупп бытовых услуг, указанных в настоящем приложении, с учетом группы, к которой отностся населенный пункт, в котором осущесвляется деятельность.</t>
  </si>
  <si>
    <r>
      <t xml:space="preserve">Группа 1: </t>
    </r>
    <r>
      <rPr>
        <sz val="10"/>
        <rFont val="Times New Roman"/>
        <family val="1"/>
      </rPr>
      <t>Объекты расположенные вдоль автомобильных дорог вне населенных пунктов</t>
    </r>
  </si>
  <si>
    <r>
      <t xml:space="preserve">Группа 2: </t>
    </r>
    <r>
      <rPr>
        <sz val="10"/>
        <rFont val="Times New Roman"/>
        <family val="1"/>
      </rPr>
      <t>пгт.Погар.</t>
    </r>
  </si>
  <si>
    <r>
      <t>Группа 4:</t>
    </r>
    <r>
      <rPr>
        <sz val="10"/>
        <rFont val="Times New Roman"/>
        <family val="1"/>
      </rPr>
      <t xml:space="preserve"> Прочие населенные пункты района                 </t>
    </r>
  </si>
  <si>
    <t>8. Оказания услуг общественного питания, осуществляемых через объекты организации общественного питания с площадью зала обслуживания посетителей не более 150 квадратных метров, по каждому объекту организации общественного питания, в т.ч.</t>
  </si>
  <si>
    <t>Розничная торговля, осуществляемая через объекты стационарной торговой сети, имеющие торговые залы не более 150 кв.м., при реализации  книжной продукции, связанной с образованием, наукой и культурой, а также продукцию полиграфической промышленности, если объем реализации данной продукции в общем объеме товарооборота за налоговый период превышает 50%  по  каждому месту осуществления предпринимательской деятельности</t>
  </si>
  <si>
    <t xml:space="preserve">Розничная торговля, осуществляемая через объекты стационарной торговой сети, имеющие торговые залы не более 150 кв.м., при реализации продуктов детского питания, если объем реализации данной продукции в общем объеме товарооборота за налоговый период превышает 50%по  каждому месту осуществления предпринимательской деятельности  </t>
  </si>
  <si>
    <t xml:space="preserve">Оказание услуг общественного питания, осуществляемых через объекты организации общественного питания, не имеющих зала обслуживания посетителей ( киоски,палатки,торговые автоматы и др. аналогичные точки общественного питания. </t>
  </si>
  <si>
    <t>Распространение и (или) размещение наружной рекламы с любым способом нанесения изображения, за исключением наружной рекламы с автоматитеской  сменой  изображения</t>
  </si>
  <si>
    <t xml:space="preserve">Распространение и (или) размещение наружной рекламы с автоматический сменой изображения  </t>
  </si>
  <si>
    <t>Распространение и (или) размещение наружной рекламы посредством электронных табло</t>
  </si>
  <si>
    <t>2.К кожаным  изделиям относятся :</t>
  </si>
  <si>
    <t>3. К книжной продукции, связанной с образованием, наукой и культурой, относится продукция ,попадающая под следующие кодовые обозначения Общероссийского классификатора продукции ОК 005-93, Том 2 (Москва, Издательство стандартов, 1994):</t>
  </si>
  <si>
    <t>4. К продуктам  детского питания относятся :</t>
  </si>
  <si>
    <t>продукты прикорма на зерновой, плодоовощной, рыбной, мясной основе;</t>
  </si>
  <si>
    <t>консервы плодоовощные, в том числе гомогенизированные и стерилизованные для детского питания.</t>
  </si>
  <si>
    <t xml:space="preserve"> специализированные продукты для питания детей раннего возраста на молочной основе;</t>
  </si>
  <si>
    <t>5. К предметам похоронного ритуала относятся:</t>
  </si>
  <si>
    <t>гробы ( в том числе цинковые)</t>
  </si>
  <si>
    <t>траурные венки , искусстенные цветки, гирлянды.</t>
  </si>
  <si>
    <t>6. К похоронным принадлежностям относятся :</t>
  </si>
  <si>
    <t>подставки для гроба ;</t>
  </si>
  <si>
    <t>покрывала для гроба, траурные нарукавные повязки , траурные ленты , подушечки для наград.</t>
  </si>
  <si>
    <t>Распространение и (или) размещение социальной рекламы на возмездной основе, осуществляемое за плату на основании договора</t>
  </si>
  <si>
    <t>ремонт и техническое обслуживание бытовой радиоэлектронной аппаратуры, бытовых машин (ОКУН ОК 002-93, код 013101 - 013218)</t>
  </si>
  <si>
    <t>ремонт  бытовых приборов, ремонт и изготовление металлоизделий (ОКУН ОК 002-93, код 013301 - 013314; 013439 - 013451)</t>
  </si>
  <si>
    <t>услуги фотоателье и фото- и кинолабораторий (ОКУН ОК 002-93, код 018101 - 018125)</t>
  </si>
  <si>
    <t>услуги бань и душевых, услуги предприятий по прокату, прочие услуги непроизводственного характера (ОКУН ОК 002-93, код 019100 - 019202; 019401 - 019437; 019701 - 019735;019737;019740;019741;019752;019753)</t>
  </si>
  <si>
    <t>прочие услуги непроизводственного характера (ОКУН ОК 002-93, код019736;019738;019739;019742-019751)</t>
  </si>
  <si>
    <t>Оказания автотранспортных услуг по перевозке пассажиров, осуществляемых организациями и индивидуальными предпринимателями, с использованием автобусов вне маршрута</t>
  </si>
  <si>
    <t>12. Оказание услуг по временному размещению и проживанию организациями и предпринимателями, использующими в каждом объекте предоставления данных услуг общую площадь помещений для временного размещения и проживания не более 500 квадратных метров</t>
  </si>
  <si>
    <t xml:space="preserve">9.Оказание услуг общественного питания, осуществляемых через объекты организации общественного питания, не имеющие зала обслуживания посетителей,в т.ч.                   </t>
  </si>
  <si>
    <t>10. Распространение и (или) размещеие наружной рекламы, в т.ч.</t>
  </si>
  <si>
    <t xml:space="preserve">Розничная торговля, осуществляемая в  объектах стационарной торговой сети, а также в объектах нестационарной торговой сети  ( с продажей табачных изделий, кожанных, меховых изделий, технически сложных товаров и мебели), площадь торгового места в которых не превышает 5 квадратных метров                                            </t>
  </si>
  <si>
    <t xml:space="preserve">Розничная торговля, осуществляемая в  объектах стационарной торговой сети , а также обектах нестационарной торговой сети (без продажи табачных, кожаных , меховых изделий, технически сложных товаров и мебели ), площадь торгового места в которых не превышает 5 квадратных метров                    </t>
  </si>
  <si>
    <t>Розничная торговля предметами похоронного ритуала и похоронными принадлежностями, осуществляемая в объектах стационарной торговой сети, а также в объектах нестационарной торговой сети, если объем реализации данной продукции в общем объеме товарооборота превышает 80 процентов по каждому месту предпринимательской деятельности, площадь торгового места в которых не превышает 5 квадратных метров</t>
  </si>
  <si>
    <t>Розничная торговля, осуществляемая через  объекты  стационарной торговой сети, при реализации книжной продукции, связанной с образованием, наукой и культурой, продукции полиграфической промышленности, реализации продуктов детского питания, если объем реализации данной продукции в общем объеме товарооборота превыщает 50 процентов по каждому месту осуществления предпринимательской деятельности, площадь торгового места в которых не превышает 5 квадратных метров</t>
  </si>
  <si>
    <t xml:space="preserve">Розничная торговля, осуществляемая в  объектах стационарной торговой сети, а также в объектах нестационарной торговой сети  ( с продажей табачных изделий, кожанных, меховых изделий, технически сложных товаров и мебели), площадь торгового места в которых  превышает 5 квадратных метров                                            </t>
  </si>
  <si>
    <t xml:space="preserve">Розничная торговля, осуществляемая в  объектах стационарной торговой сети , а также обектах нестационарной торговой сети (без продажи табачных, кожаных , меховых изделий, технически сложных товаров и мебели ), площадь торгового места в которых  превышает 5 квадратных метров                    </t>
  </si>
  <si>
    <t>Розничная торговля предметами похоронного ритуала и похоронными принадлежностями, осуществляемая в объектах стационарной торговой сети, а также в объектах нестационарной торговой сети, если объем реализации данной продукции в общем объеме товарооборота превышает 80 процентов по каждому месту предпринимательской деятельности, площадь торгового места в которых  превышает 5 квадратных метров</t>
  </si>
  <si>
    <t>Розничная торговля, осуществляемая через  объекты  стационарной торговой сети, при реализации книжной продукции, связанной с образованием, наукой и культурой, продукции полиграфической промышленности, реализации продуктов детского питания, если объем реализации данной продукции в общем объеме товарооборота превыщает 50 процентов по каждому месту осуществления предпринимательской деятельности, площадь торгового места в которых  превышает 5 квадратных метров</t>
  </si>
  <si>
    <t>Разносная (развозная ) торговля ( за исключением торговли подакцизными товарами, лекарственными препаратами, изделиями из драгоценных камней, оружием и патронами к нему , меховыми изделиями и технически сложными товарами бытового назначения)</t>
  </si>
  <si>
    <t>Розничная торговля , осуществляемая через киоски</t>
  </si>
  <si>
    <t xml:space="preserve">Оказание услуг общественного питания с   продажей винно – водочных изделий, пива (площадь зала обслуживания посетителей до 150кв.м. включительно)                   </t>
  </si>
  <si>
    <t xml:space="preserve"> 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 ( прилавков, палаток, ларьков, контейнеров, боксов и других объектов), а также объектов организации общественного питания, не имеющих зала обслуживания посетителей, в которых площадь одного торгового места объекта нестационарной торговой сети или объекта организации общественного питания не превышает 5 квадратных метров</t>
  </si>
  <si>
    <t xml:space="preserve"> 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 ( прилавков, палаток, ларьков, контейнеров, боксов и других объектов), а также объектов организации общественного питания, не имеющих зала обслуживания посетителей, в которых площадь одного торгового места объекта нестационарной торговой сети или объекта организации общественного питания  превышает 5 квадратных метров</t>
  </si>
  <si>
    <t xml:space="preserve"> Оказание услуг по передаче во временное владение и (или) в пользование земельных участковплощадью , не превышающей 10 квадратных метров, для организации торговых мест в стационарной торговой сети , а также для размещения объектов нестационарной торговой сети      ( прилавков, палаток, ларьков, контейнеров, боксов и других объектов) и обектов общественного питания , не имеющих залов обслуживания посетителей.</t>
  </si>
  <si>
    <t xml:space="preserve"> Оказание услуг по передаче во временное владение и (или) в пользование земельных участковплощадью ,  превышающей 10 квадратных метров, для организации торговых мест в стационарной торговой сети , а также для размещения объектов нестационарной торговой сети      ( прилавков, палаток, ларьков, контейнеров, боксов и других объектов) и обектов общественного питания , не имеющих залов обслуживания посетителей.</t>
  </si>
  <si>
    <t>Розничная торговля предметами похоронного ритуала и похоронными принадлежностями, осуществляемая через объекты стационарной торговой сети,имеющие торговые залы не более 150 квадратных метров, если объем реализации данной продукции в общем объеме товарооборота превышает 80 процентов по каждому месту осуществления предпринимательской деятельности</t>
  </si>
  <si>
    <t>ремонт  жилья и других построек (ОКУН ОК 002-93, код 016100 - 016314)</t>
  </si>
  <si>
    <t>ремонт  металлоизделий (ОКУН ОК 002-93, код 013401 - 013438)</t>
  </si>
  <si>
    <t>ремонт мебели (ОКУН ОК 002-93, код 014100 - 014309)</t>
  </si>
  <si>
    <t>Распространение и (или) размещение рекламы на любых видах транспортных средств автобусах  любых типов,трамваях, троллейбусах,легковых и грузовых автомобилях,прицепах,полуприцепах и и прицепах роспускных,речных судах</t>
  </si>
  <si>
    <t>11.Распространение и (или) размещение рекламы на любых видах транспортных средств автобусах  любых типов,трамваях, троллейбусах,легковых и грузовых автомобилях,прицепах,полуприцепах и и прицепах роспускных,речных судах, в т.ч.</t>
  </si>
  <si>
    <t>7. Розничная торговля осуществляемая через  объекты стационарной торговой сети, не имеющей торговых залов, а так же объекты нестационарной торговой сети, в т.ч.</t>
  </si>
  <si>
    <t>13. 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зала обслуживания посетителей, в т.ч.</t>
  </si>
  <si>
    <t>14. Оказание услуг по передаче во временное владение и (или) в пользование земельных участков для размещения  стационарной и  нестационарной торговой сети, а также обектов организации общественного питания , в т.ч.</t>
  </si>
  <si>
    <t xml:space="preserve">Оказания автотранспортных услуг по перевозке пассажиров, осуществляемых организациями и индивидуальными предпринимателями, с использованием  легковых автомобилей, микроавтобусов    и автобусов                  </t>
  </si>
  <si>
    <t xml:space="preserve">Розничная торговля, осуществляемая в  объектах стационарной торговой сети, а также в объектах нестационарной торговой сети  ( лекарственными средствами и изделиями медицинского назначения в помещениях фельдшерско - акушерского пункта), площадь торгового места в которых не превышает              5 квадратных метров                                            </t>
  </si>
  <si>
    <t xml:space="preserve">Оказание услуг общественного питания осуществляемых в образовательных учреждениях (площадь зала обслуживания посетителей не более         70 кв.м.)                   </t>
  </si>
  <si>
    <t xml:space="preserve">Оказание услуг общественного питания осуществляемых в образовательных учреждениях (площадь зала обслуживания посетителей более                  70 кв.м. до 150 кв.м. включительно)                   </t>
  </si>
  <si>
    <t>Оказание услуг по временному размещению и проживанию организациями и предпринимателями, использующими в каждом объекте предоставления данных услуг общую площадь помещений для временного размещения и проживания не более                              500 квадратных метров</t>
  </si>
  <si>
    <t xml:space="preserve">Розничная торговля, осуществляемая в  объектах стационарной торговой сети, а также в объектах нестационарной торговой сети  ( лекарственными средствами и изделиями медицинского назначения в помещениях фельдшерско - акушерского пункта), площадь торгового места в которых  превышает                5 квадратных метров                                            </t>
  </si>
  <si>
    <t>Розничная торговля, осуществляемая через киоски площадь торгового места в которых  превышает                           5 квадратных метров</t>
  </si>
  <si>
    <t>Розничная торговля, осуществляемая через киоски площадь торгового места в которых не превышает                          5 квадратных метров</t>
  </si>
  <si>
    <r>
      <t xml:space="preserve">Группа 3: </t>
    </r>
    <r>
      <rPr>
        <sz val="10"/>
        <rFont val="Times New Roman"/>
        <family val="1"/>
      </rPr>
      <t>с.Андрейковичи, с.Березовка, с.Бобрик, с.Борщово,  п.Вадьковка, с.Витемля,   х.Гетуновка, п.Чайкино, с.Городище,  с.Дареевск, с.Гринево, д.Долботово,  с.Кистер, с.Посудичи, с.Сопычи,  с.Стечна, с.Грязивец, д.Романовка, с.Суворово,  с.Курово, с.Чаусы, с.Чеховка, с.Юдиново, с.Заречное</t>
    </r>
  </si>
  <si>
    <t>3. Оказание услуг по ремонту, техническому обслуживанию и мойке автомототранспортных средств</t>
  </si>
  <si>
    <t>4. Оказание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 (за исключением штрафных автостоянок)</t>
  </si>
  <si>
    <t xml:space="preserve">к Решению Погарского районного Совета народных депутатов  от 25.11.2015 г.  №5-101 "О  системе налогоообложения в виде единого налога на вмененный доход для отдельных видов деятельности"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</si>
</sst>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#,##0.000_ ;[Red]\-#,##0.000\ "/>
    <numFmt numFmtId="174" formatCode="#,##0.0000_ ;[Red]\-#,##0.0000\ "/>
    <numFmt numFmtId="175" formatCode="#,##0.00_ ;[Red]\-#,##0.00\ "/>
  </numFmts>
  <fonts count="42">
    <font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left" vertical="center" wrapText="1"/>
    </xf>
    <xf numFmtId="173" fontId="4" fillId="0" borderId="13" xfId="0" applyNumberFormat="1" applyFont="1" applyBorder="1" applyAlignment="1">
      <alignment horizontal="left" vertical="center" wrapText="1"/>
    </xf>
    <xf numFmtId="173" fontId="4" fillId="0" borderId="14" xfId="0" applyNumberFormat="1" applyFont="1" applyBorder="1" applyAlignment="1">
      <alignment horizontal="left" vertical="center" wrapText="1"/>
    </xf>
    <xf numFmtId="173" fontId="4" fillId="0" borderId="15" xfId="0" applyNumberFormat="1" applyFont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 shrinkToFit="1"/>
    </xf>
    <xf numFmtId="173" fontId="4" fillId="0" borderId="17" xfId="0" applyNumberFormat="1" applyFont="1" applyFill="1" applyBorder="1" applyAlignment="1">
      <alignment horizontal="center" vertical="center" wrapText="1" shrinkToFit="1"/>
    </xf>
    <xf numFmtId="173" fontId="4" fillId="0" borderId="18" xfId="0" applyNumberFormat="1" applyFont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 shrinkToFit="1"/>
    </xf>
    <xf numFmtId="173" fontId="4" fillId="0" borderId="19" xfId="0" applyNumberFormat="1" applyFont="1" applyFill="1" applyBorder="1" applyAlignment="1">
      <alignment horizontal="center" vertical="center" wrapText="1" shrinkToFit="1"/>
    </xf>
    <xf numFmtId="173" fontId="4" fillId="0" borderId="13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173" fontId="4" fillId="0" borderId="23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left"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73" fontId="4" fillId="0" borderId="25" xfId="0" applyNumberFormat="1" applyFont="1" applyBorder="1" applyAlignment="1">
      <alignment horizontal="center" vertical="center" wrapText="1"/>
    </xf>
    <xf numFmtId="173" fontId="3" fillId="0" borderId="26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vertical="center" wrapText="1"/>
    </xf>
    <xf numFmtId="173" fontId="5" fillId="0" borderId="13" xfId="0" applyNumberFormat="1" applyFont="1" applyBorder="1" applyAlignment="1">
      <alignment vertical="center" wrapText="1"/>
    </xf>
    <xf numFmtId="173" fontId="4" fillId="0" borderId="21" xfId="0" applyNumberFormat="1" applyFont="1" applyFill="1" applyBorder="1" applyAlignment="1">
      <alignment horizontal="center" vertical="center" wrapText="1" shrinkToFit="1"/>
    </xf>
    <xf numFmtId="173" fontId="4" fillId="0" borderId="23" xfId="0" applyNumberFormat="1" applyFont="1" applyFill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3" fillId="0" borderId="27" xfId="0" applyNumberFormat="1" applyFont="1" applyBorder="1" applyAlignment="1">
      <alignment horizontal="left" vertical="center" wrapText="1"/>
    </xf>
    <xf numFmtId="173" fontId="3" fillId="0" borderId="28" xfId="0" applyNumberFormat="1" applyFont="1" applyBorder="1" applyAlignment="1">
      <alignment horizontal="left" vertical="center" wrapText="1"/>
    </xf>
    <xf numFmtId="173" fontId="3" fillId="0" borderId="29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 shrinkToFit="1"/>
    </xf>
    <xf numFmtId="173" fontId="3" fillId="0" borderId="11" xfId="0" applyNumberFormat="1" applyFont="1" applyFill="1" applyBorder="1" applyAlignment="1">
      <alignment horizontal="center" vertical="center" wrapText="1" shrinkToFit="1"/>
    </xf>
    <xf numFmtId="173" fontId="3" fillId="0" borderId="30" xfId="0" applyNumberFormat="1" applyFont="1" applyBorder="1" applyAlignment="1">
      <alignment horizontal="center" vertical="center" wrapText="1"/>
    </xf>
    <xf numFmtId="173" fontId="3" fillId="0" borderId="31" xfId="0" applyNumberFormat="1" applyFont="1" applyBorder="1" applyAlignment="1">
      <alignment horizontal="center" vertical="center" wrapText="1"/>
    </xf>
    <xf numFmtId="173" fontId="3" fillId="0" borderId="30" xfId="0" applyNumberFormat="1" applyFont="1" applyFill="1" applyBorder="1" applyAlignment="1">
      <alignment horizontal="center" vertical="center" wrapText="1" shrinkToFit="1"/>
    </xf>
    <xf numFmtId="173" fontId="3" fillId="0" borderId="32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3" fontId="4" fillId="0" borderId="34" xfId="0" applyNumberFormat="1" applyFont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 shrinkToFit="1"/>
    </xf>
    <xf numFmtId="173" fontId="4" fillId="0" borderId="35" xfId="0" applyNumberFormat="1" applyFont="1" applyFill="1" applyBorder="1" applyAlignment="1">
      <alignment horizontal="center" vertical="center" wrapText="1" shrinkToFit="1"/>
    </xf>
    <xf numFmtId="173" fontId="4" fillId="0" borderId="36" xfId="0" applyNumberFormat="1" applyFont="1" applyBorder="1" applyAlignment="1">
      <alignment horizontal="center" vertical="center" wrapText="1"/>
    </xf>
    <xf numFmtId="173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>
      <alignment horizontal="left" vertical="center" wrapText="1"/>
    </xf>
    <xf numFmtId="173" fontId="3" fillId="0" borderId="38" xfId="0" applyNumberFormat="1" applyFont="1" applyBorder="1" applyAlignment="1">
      <alignment horizontal="center" vertical="center" wrapText="1"/>
    </xf>
    <xf numFmtId="173" fontId="3" fillId="0" borderId="39" xfId="0" applyNumberFormat="1" applyFont="1" applyBorder="1" applyAlignment="1">
      <alignment horizontal="center" vertical="center" wrapText="1"/>
    </xf>
    <xf numFmtId="173" fontId="3" fillId="0" borderId="40" xfId="0" applyNumberFormat="1" applyFont="1" applyBorder="1" applyAlignment="1">
      <alignment horizontal="center" vertical="center" wrapText="1"/>
    </xf>
    <xf numFmtId="173" fontId="3" fillId="0" borderId="41" xfId="0" applyNumberFormat="1" applyFont="1" applyBorder="1" applyAlignment="1">
      <alignment horizontal="center" vertical="center" wrapText="1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73" fontId="4" fillId="0" borderId="37" xfId="0" applyNumberFormat="1" applyFont="1" applyBorder="1" applyAlignment="1">
      <alignment horizontal="center" vertical="center" wrapText="1"/>
    </xf>
    <xf numFmtId="173" fontId="4" fillId="0" borderId="23" xfId="0" applyNumberFormat="1" applyFont="1" applyBorder="1" applyAlignment="1">
      <alignment horizontal="center" vertical="center" wrapText="1"/>
    </xf>
    <xf numFmtId="173" fontId="4" fillId="0" borderId="37" xfId="0" applyNumberFormat="1" applyFont="1" applyBorder="1" applyAlignment="1">
      <alignment horizontal="left" vertical="center" wrapText="1"/>
    </xf>
    <xf numFmtId="173" fontId="4" fillId="0" borderId="42" xfId="0" applyNumberFormat="1" applyFont="1" applyBorder="1" applyAlignment="1">
      <alignment horizontal="left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173" fontId="4" fillId="0" borderId="36" xfId="0" applyNumberFormat="1" applyFont="1" applyBorder="1" applyAlignment="1">
      <alignment horizontal="left" vertical="center" wrapText="1"/>
    </xf>
    <xf numFmtId="173" fontId="4" fillId="0" borderId="26" xfId="0" applyNumberFormat="1" applyFont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0" borderId="43" xfId="0" applyNumberFormat="1" applyFont="1" applyBorder="1" applyAlignment="1">
      <alignment vertical="center" wrapText="1"/>
    </xf>
    <xf numFmtId="173" fontId="4" fillId="0" borderId="26" xfId="0" applyNumberFormat="1" applyFont="1" applyBorder="1" applyAlignment="1">
      <alignment vertical="center" wrapText="1"/>
    </xf>
    <xf numFmtId="173" fontId="4" fillId="0" borderId="35" xfId="0" applyNumberFormat="1" applyFont="1" applyBorder="1" applyAlignment="1">
      <alignment horizontal="center" vertical="center" wrapText="1"/>
    </xf>
    <xf numFmtId="173" fontId="4" fillId="32" borderId="18" xfId="0" applyNumberFormat="1" applyFont="1" applyFill="1" applyBorder="1" applyAlignment="1">
      <alignment horizontal="center" vertical="center" wrapText="1" shrinkToFit="1"/>
    </xf>
    <xf numFmtId="173" fontId="4" fillId="0" borderId="44" xfId="0" applyNumberFormat="1" applyFont="1" applyBorder="1" applyAlignment="1">
      <alignment horizontal="center" vertical="center" wrapText="1"/>
    </xf>
    <xf numFmtId="173" fontId="4" fillId="0" borderId="45" xfId="0" applyNumberFormat="1" applyFont="1" applyBorder="1" applyAlignment="1">
      <alignment horizontal="center" vertical="center" wrapText="1"/>
    </xf>
    <xf numFmtId="173" fontId="4" fillId="0" borderId="46" xfId="0" applyNumberFormat="1" applyFont="1" applyBorder="1" applyAlignment="1">
      <alignment horizontal="center" vertical="center" wrapText="1"/>
    </xf>
    <xf numFmtId="173" fontId="4" fillId="0" borderId="47" xfId="0" applyNumberFormat="1" applyFont="1" applyBorder="1" applyAlignment="1">
      <alignment horizontal="center" vertical="center" wrapText="1"/>
    </xf>
    <xf numFmtId="173" fontId="4" fillId="0" borderId="45" xfId="0" applyNumberFormat="1" applyFont="1" applyFill="1" applyBorder="1" applyAlignment="1">
      <alignment horizontal="center" vertical="center" wrapText="1" shrinkToFit="1"/>
    </xf>
    <xf numFmtId="173" fontId="4" fillId="0" borderId="46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173" fontId="3" fillId="0" borderId="43" xfId="0" applyNumberFormat="1" applyFont="1" applyBorder="1" applyAlignment="1">
      <alignment horizontal="left" vertical="center" wrapText="1"/>
    </xf>
    <xf numFmtId="173" fontId="3" fillId="0" borderId="48" xfId="0" applyNumberFormat="1" applyFont="1" applyBorder="1" applyAlignment="1">
      <alignment horizontal="left" vertical="center" wrapText="1"/>
    </xf>
    <xf numFmtId="173" fontId="3" fillId="0" borderId="49" xfId="0" applyNumberFormat="1" applyFont="1" applyBorder="1" applyAlignment="1">
      <alignment horizontal="left" vertical="center" wrapText="1"/>
    </xf>
    <xf numFmtId="173" fontId="3" fillId="0" borderId="43" xfId="0" applyNumberFormat="1" applyFont="1" applyBorder="1" applyAlignment="1">
      <alignment horizontal="left" vertical="center" wrapText="1"/>
    </xf>
    <xf numFmtId="173" fontId="3" fillId="0" borderId="48" xfId="0" applyNumberFormat="1" applyFont="1" applyBorder="1" applyAlignment="1">
      <alignment horizontal="left" vertical="center" wrapText="1"/>
    </xf>
    <xf numFmtId="173" fontId="3" fillId="0" borderId="49" xfId="0" applyNumberFormat="1" applyFont="1" applyBorder="1" applyAlignment="1">
      <alignment horizontal="left" vertical="center" wrapText="1"/>
    </xf>
    <xf numFmtId="173" fontId="6" fillId="0" borderId="50" xfId="0" applyNumberFormat="1" applyFont="1" applyBorder="1" applyAlignment="1">
      <alignment horizontal="left" vertical="center" wrapText="1"/>
    </xf>
    <xf numFmtId="173" fontId="6" fillId="0" borderId="51" xfId="0" applyNumberFormat="1" applyFont="1" applyBorder="1" applyAlignment="1">
      <alignment horizontal="left" vertical="center" wrapText="1"/>
    </xf>
    <xf numFmtId="173" fontId="6" fillId="0" borderId="52" xfId="0" applyNumberFormat="1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173" fontId="3" fillId="0" borderId="50" xfId="0" applyNumberFormat="1" applyFont="1" applyBorder="1" applyAlignment="1">
      <alignment horizontal="left" vertical="center" wrapText="1"/>
    </xf>
    <xf numFmtId="173" fontId="3" fillId="0" borderId="53" xfId="0" applyNumberFormat="1" applyFont="1" applyBorder="1" applyAlignment="1">
      <alignment horizontal="left" vertical="center" wrapText="1"/>
    </xf>
    <xf numFmtId="173" fontId="3" fillId="0" borderId="54" xfId="0" applyNumberFormat="1" applyFont="1" applyBorder="1" applyAlignment="1">
      <alignment horizontal="left" vertical="center" wrapText="1"/>
    </xf>
    <xf numFmtId="173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1">
      <selection activeCell="A78" sqref="A78:E78"/>
    </sheetView>
  </sheetViews>
  <sheetFormatPr defaultColWidth="9.00390625" defaultRowHeight="12.75"/>
  <cols>
    <col min="1" max="1" width="44.875" style="0" customWidth="1"/>
    <col min="2" max="2" width="10.25390625" style="0" customWidth="1"/>
    <col min="3" max="4" width="10.375" style="0" customWidth="1"/>
    <col min="5" max="5" width="11.00390625" style="0" customWidth="1"/>
  </cols>
  <sheetData>
    <row r="1" spans="2:5" ht="21" customHeight="1">
      <c r="B1" s="71" t="s">
        <v>3</v>
      </c>
      <c r="C1" s="72"/>
      <c r="D1" s="72"/>
      <c r="E1" s="73"/>
    </row>
    <row r="2" spans="1:5" ht="15.75">
      <c r="A2" s="27"/>
      <c r="B2" s="74" t="s">
        <v>113</v>
      </c>
      <c r="C2" s="75"/>
      <c r="D2" s="75"/>
      <c r="E2" s="75"/>
    </row>
    <row r="3" spans="1:5" ht="68.25" customHeight="1">
      <c r="A3" s="28"/>
      <c r="B3" s="75"/>
      <c r="C3" s="75"/>
      <c r="D3" s="75"/>
      <c r="E3" s="75"/>
    </row>
    <row r="4" spans="1:5" ht="20.25" customHeight="1" thickBot="1">
      <c r="A4" s="76" t="s">
        <v>44</v>
      </c>
      <c r="B4" s="76"/>
      <c r="C4" s="76"/>
      <c r="D4" s="76"/>
      <c r="E4" s="76"/>
    </row>
    <row r="5" spans="1:5" ht="47.25" customHeight="1" thickBot="1">
      <c r="A5" s="26" t="s">
        <v>6</v>
      </c>
      <c r="B5" s="1" t="s">
        <v>12</v>
      </c>
      <c r="C5" s="2" t="s">
        <v>13</v>
      </c>
      <c r="D5" s="1" t="s">
        <v>14</v>
      </c>
      <c r="E5" s="2" t="s">
        <v>15</v>
      </c>
    </row>
    <row r="6" spans="1:5" ht="23.25" customHeight="1" thickBot="1">
      <c r="A6" s="77" t="s">
        <v>7</v>
      </c>
      <c r="B6" s="78"/>
      <c r="C6" s="78"/>
      <c r="D6" s="78"/>
      <c r="E6" s="79"/>
    </row>
    <row r="7" spans="1:5" ht="35.25" customHeight="1">
      <c r="A7" s="5" t="s">
        <v>18</v>
      </c>
      <c r="B7" s="6">
        <f>0.218*1.15*1.1*1.05*1.1*1.1</f>
        <v>0.3503657850000001</v>
      </c>
      <c r="C7" s="6">
        <f>0.2*1.1*1.05*1.1*1.1</f>
        <v>0.2795100000000001</v>
      </c>
      <c r="D7" s="6">
        <f>0.084*1.1*1.05*1.1*1.1</f>
        <v>0.11739420000000003</v>
      </c>
      <c r="E7" s="63">
        <f>0.041*1.1*1.05*1.1*1.1</f>
        <v>0.05729955000000002</v>
      </c>
    </row>
    <row r="8" spans="1:5" ht="27" customHeight="1">
      <c r="A8" s="4" t="s">
        <v>16</v>
      </c>
      <c r="B8" s="9">
        <f>0.167*1.1*1.05*1.1*1.1</f>
        <v>0.23339085000000007</v>
      </c>
      <c r="C8" s="9">
        <f>0.133*1.1*1.05*1.1*1.1</f>
        <v>0.18587415000000007</v>
      </c>
      <c r="D8" s="9">
        <f>0.084*1.1*1.05*1.1*1.1</f>
        <v>0.11739420000000003</v>
      </c>
      <c r="E8" s="14">
        <f>0.041*1.1*1.05*1.1*1.1</f>
        <v>0.05729955000000002</v>
      </c>
    </row>
    <row r="9" spans="1:5" ht="59.25" customHeight="1">
      <c r="A9" s="4" t="s">
        <v>17</v>
      </c>
      <c r="B9" s="9">
        <f>0.29*1.15*1.05*1.1*1.1</f>
        <v>0.42371175000000005</v>
      </c>
      <c r="C9" s="9">
        <f>0.218*1.15*1.1*1.05*1.1*1.1</f>
        <v>0.3503657850000001</v>
      </c>
      <c r="D9" s="10">
        <f>0.073*1.15*1.1*1.05*1.1*1.1</f>
        <v>0.1173243225</v>
      </c>
      <c r="E9" s="11">
        <f>0.041*1.1*1.05*1.1*1.1</f>
        <v>0.05729955000000002</v>
      </c>
    </row>
    <row r="10" spans="1:5" ht="45.75" customHeight="1">
      <c r="A10" s="12" t="s">
        <v>69</v>
      </c>
      <c r="B10" s="9">
        <f>0.348*1.15*1.1*1.05*1.1*1.1</f>
        <v>0.5592995100000001</v>
      </c>
      <c r="C10" s="9">
        <f>0.261*1.15*1.1*1.05*1.1*1.1</f>
        <v>0.41947463250000006</v>
      </c>
      <c r="D10" s="10">
        <f>0.145*1.15*1.1*1.05*1.1*1.1</f>
        <v>0.23304146250000007</v>
      </c>
      <c r="E10" s="11">
        <f>0.073*1.15*1.1*1.05*1.1*1.1</f>
        <v>0.1173243225</v>
      </c>
    </row>
    <row r="11" spans="1:5" ht="46.5" customHeight="1">
      <c r="A11" s="4" t="s">
        <v>70</v>
      </c>
      <c r="B11" s="9">
        <f>0.218*1.15*1.1*1.05*1.1*1.1</f>
        <v>0.3503657850000001</v>
      </c>
      <c r="C11" s="9">
        <f>0.174*1.15*1.1*1.05*1.1*1.1</f>
        <v>0.27964975500000006</v>
      </c>
      <c r="D11" s="10">
        <f>0.073*1.15*1.1*1.05*1.1*1.1</f>
        <v>0.1173243225</v>
      </c>
      <c r="E11" s="11">
        <f>0.036*1.15*1.1*1.05*1.1*1.1</f>
        <v>0.05785857000000001</v>
      </c>
    </row>
    <row r="12" spans="1:5" ht="33" customHeight="1">
      <c r="A12" s="4" t="s">
        <v>19</v>
      </c>
      <c r="B12" s="9">
        <f>0.435*1.15*1.1*1.05*1.1*1.1</f>
        <v>0.6991243875000002</v>
      </c>
      <c r="C12" s="9">
        <f>0.29*1.15*1.1*1.05*1.1*1.1</f>
        <v>0.46608292500000015</v>
      </c>
      <c r="D12" s="10">
        <f>0.145*1.15*1.1*1.05*1.1*1.1</f>
        <v>0.23304146250000007</v>
      </c>
      <c r="E12" s="11">
        <f>0.073*1.15*1.1*1.05*1.1*1.1</f>
        <v>0.1173243225</v>
      </c>
    </row>
    <row r="13" spans="1:5" ht="33" customHeight="1">
      <c r="A13" s="4" t="s">
        <v>95</v>
      </c>
      <c r="B13" s="9">
        <f>0.348*1.15*1.1*1.05*1.1*1.1</f>
        <v>0.5592995100000001</v>
      </c>
      <c r="C13" s="9">
        <f>0.261*1.15*1.1*1.05*1.1*1.1</f>
        <v>0.41947463250000006</v>
      </c>
      <c r="D13" s="10">
        <f>0.145*1.15*1.1*1.05*1.1*1.1</f>
        <v>0.23304146250000007</v>
      </c>
      <c r="E13" s="11">
        <f>0.073*1.15*1.1*1.05*1.1*1.1</f>
        <v>0.1173243225</v>
      </c>
    </row>
    <row r="14" spans="1:5" ht="24" customHeight="1">
      <c r="A14" s="12" t="s">
        <v>96</v>
      </c>
      <c r="B14" s="9">
        <f>0.435*1.15*1.1*1.05*1.1*1.1</f>
        <v>0.6991243875000002</v>
      </c>
      <c r="C14" s="9">
        <f>0.29*1.15*1.1*1.05*1.1*1.1</f>
        <v>0.46608292500000015</v>
      </c>
      <c r="D14" s="10">
        <f>0.145*1.15*1.1*1.05*1.1*1.1</f>
        <v>0.23304146250000007</v>
      </c>
      <c r="E14" s="11">
        <f>0.073*1.15*1.1*1.05*1.1*1.1</f>
        <v>0.1173243225</v>
      </c>
    </row>
    <row r="15" spans="1:5" ht="33.75" customHeight="1">
      <c r="A15" s="4" t="s">
        <v>20</v>
      </c>
      <c r="B15" s="9">
        <f>0.29*1.15*1.1*1.05*1.1*1.1</f>
        <v>0.46608292500000015</v>
      </c>
      <c r="C15" s="9">
        <f>0.218*1.15*1.1*1.05*1.1*1.1</f>
        <v>0.3503657850000001</v>
      </c>
      <c r="D15" s="10">
        <f>0.073*1.15*1.1*1.05*1.1*1.1</f>
        <v>0.1173243225</v>
      </c>
      <c r="E15" s="11">
        <f>0.036*1.15*1.1*1.05*1.1*1.1</f>
        <v>0.05785857000000001</v>
      </c>
    </row>
    <row r="16" spans="1:5" ht="30" customHeight="1">
      <c r="A16" s="12" t="s">
        <v>94</v>
      </c>
      <c r="B16" s="9">
        <f>0.435*1.15*1.1*1.05*1.1*1.1</f>
        <v>0.6991243875000002</v>
      </c>
      <c r="C16" s="9">
        <f>0.29*1.15*1.1*1.05*1.1*1.1</f>
        <v>0.46608292500000015</v>
      </c>
      <c r="D16" s="10">
        <f>0.145*1.15*1.1*1.05*1.1*1.1</f>
        <v>0.23304146250000007</v>
      </c>
      <c r="E16" s="11">
        <f>0.073*1.15*1.1*1.05*1.1*1.1</f>
        <v>0.1173243225</v>
      </c>
    </row>
    <row r="17" spans="1:5" ht="39.75" customHeight="1">
      <c r="A17" s="4" t="s">
        <v>71</v>
      </c>
      <c r="B17" s="9">
        <f>0.29*1.15*1.1*1.05*1.1*1.1</f>
        <v>0.46608292500000015</v>
      </c>
      <c r="C17" s="9">
        <f>0.218*1.15*1.1*1.05*1.1*1.1</f>
        <v>0.3503657850000001</v>
      </c>
      <c r="D17" s="10">
        <f>0.073*1.15*1.1*1.05*1.1*1.1</f>
        <v>0.1173243225</v>
      </c>
      <c r="E17" s="11">
        <f>0.036*1.15*1.1*1.05*1.1*1.1</f>
        <v>0.05785857000000001</v>
      </c>
    </row>
    <row r="18" spans="1:5" ht="78" customHeight="1">
      <c r="A18" s="4" t="s">
        <v>72</v>
      </c>
      <c r="B18" s="9">
        <f>0.435*1.15*1.1*1.05*1.1*1.1</f>
        <v>0.6991243875000002</v>
      </c>
      <c r="C18" s="9">
        <f>0.29*1.15*1.1*1.05*1.1*1</f>
        <v>0.4237117500000001</v>
      </c>
      <c r="D18" s="10">
        <f>0.145*1.15*1.1*1.05*1.1*1.1</f>
        <v>0.23304146250000007</v>
      </c>
      <c r="E18" s="11">
        <f>0.073*1.15*1.1*1.05*1.1*1.1</f>
        <v>0.1173243225</v>
      </c>
    </row>
    <row r="19" spans="1:5" ht="45.75" customHeight="1">
      <c r="A19" s="4" t="s">
        <v>73</v>
      </c>
      <c r="B19" s="9">
        <f>0.435*1.15*1.1*1.05*1.1*1.1</f>
        <v>0.6991243875000002</v>
      </c>
      <c r="C19" s="9">
        <f>0.29*1.15*1.1*1.05*1.1*1.1</f>
        <v>0.46608292500000015</v>
      </c>
      <c r="D19" s="10">
        <f>0.145*1.15*1.1*1.05*1.1*1.1</f>
        <v>0.23304146250000007</v>
      </c>
      <c r="E19" s="11">
        <f>0.073*1.15*1.1*1.05*1.1*1.1</f>
        <v>0.1173243225</v>
      </c>
    </row>
    <row r="20" spans="1:5" ht="39.75" customHeight="1">
      <c r="A20" s="4" t="s">
        <v>21</v>
      </c>
      <c r="B20" s="9">
        <f>0.348*1.15*1.1*1.05*1.1*1.1</f>
        <v>0.5592995100000001</v>
      </c>
      <c r="C20" s="9">
        <f>0.261*1.15*1.1*1.05*1.1*1.1</f>
        <v>0.41947463250000006</v>
      </c>
      <c r="D20" s="10">
        <f>0.145*1.15*1.1*1.05*1.1*1.1</f>
        <v>0.23304146250000007</v>
      </c>
      <c r="E20" s="11">
        <f>0.073*1.15*1.1*1.05*1.1*1.1</f>
        <v>0.1173243225</v>
      </c>
    </row>
    <row r="21" spans="1:5" ht="28.5" customHeight="1" thickBot="1">
      <c r="A21" s="3" t="s">
        <v>22</v>
      </c>
      <c r="B21" s="15">
        <f>0.348*1.15*1.1*1.05*1.1*1.1</f>
        <v>0.5592995100000001</v>
      </c>
      <c r="C21" s="15">
        <f>0.261*1.15*1.1*1.05*1.1*1.1</f>
        <v>0.41947463250000006</v>
      </c>
      <c r="D21" s="24">
        <f>0.145*1.15*1.1*1.05*1.1*1.1</f>
        <v>0.23304146250000007</v>
      </c>
      <c r="E21" s="25">
        <f>0.073*1.15*1.1*1.05*1.1*1.1</f>
        <v>0.1173243225</v>
      </c>
    </row>
    <row r="22" spans="1:5" ht="26.25" customHeight="1" thickBot="1">
      <c r="A22" s="29" t="s">
        <v>8</v>
      </c>
      <c r="B22" s="21">
        <f>0.218*1.15*1.1*1.05*1.1*1.1</f>
        <v>0.3503657850000001</v>
      </c>
      <c r="C22" s="31">
        <f>0.145*1.15*1.1*1.05*1.1*1.1</f>
        <v>0.23304146250000007</v>
      </c>
      <c r="D22" s="32">
        <f>0.073*1.15*1.1*1.05*1.1*1.1</f>
        <v>0.1173243225</v>
      </c>
      <c r="E22" s="33">
        <f>0.036*1.15*1.1*1.05*1.1*1.1</f>
        <v>0.05785857000000001</v>
      </c>
    </row>
    <row r="23" spans="1:5" ht="41.25" customHeight="1" thickBot="1">
      <c r="A23" s="30" t="s">
        <v>111</v>
      </c>
      <c r="B23" s="34">
        <f>0.58*1.15*1.1*1.05*1.1*1.1</f>
        <v>0.9321658500000003</v>
      </c>
      <c r="C23" s="35">
        <f>0.435*1.15*1.1*1.05*1.1*1.1</f>
        <v>0.6991243875000002</v>
      </c>
      <c r="D23" s="36">
        <f>0.145*1.15*1.1*1.05*1.1*1.1</f>
        <v>0.23304146250000007</v>
      </c>
      <c r="E23" s="37">
        <f>0.073*1.15*1.1*1.05*1.1*1.1</f>
        <v>0.1173243225</v>
      </c>
    </row>
    <row r="24" spans="1:5" ht="82.5" customHeight="1" thickBot="1">
      <c r="A24" s="29" t="s">
        <v>112</v>
      </c>
      <c r="B24" s="46">
        <v>1</v>
      </c>
      <c r="C24" s="47">
        <f>0.64*1.15*1.1*1.05*1.1</f>
        <v>0.9350880000000003</v>
      </c>
      <c r="D24" s="48">
        <f>0.4*1.15*1.1*1.05*1.1</f>
        <v>0.58443</v>
      </c>
      <c r="E24" s="49">
        <f>0.32*1.15*1.1*1.05*1.1</f>
        <v>0.4675440000000001</v>
      </c>
    </row>
    <row r="25" spans="1:5" ht="63.75" customHeight="1" thickBot="1">
      <c r="A25" s="80" t="s">
        <v>42</v>
      </c>
      <c r="B25" s="81"/>
      <c r="C25" s="81"/>
      <c r="D25" s="81"/>
      <c r="E25" s="82"/>
    </row>
    <row r="26" spans="1:5" ht="69" customHeight="1">
      <c r="A26" s="18" t="s">
        <v>102</v>
      </c>
      <c r="B26" s="38">
        <f>0.232*1.1*1.05*1.1*1.1</f>
        <v>0.3242316000000001</v>
      </c>
      <c r="C26" s="6">
        <f>0.232*1.1*1.05*1.1*1.1</f>
        <v>0.3242316000000001</v>
      </c>
      <c r="D26" s="6">
        <f>0.232*1.1*1.05*1.1*1.1</f>
        <v>0.3242316000000001</v>
      </c>
      <c r="E26" s="63">
        <f>0.232*1.1*1.05*1.1*1.1</f>
        <v>0.3242316000000001</v>
      </c>
    </row>
    <row r="27" spans="1:5" ht="57.75" customHeight="1">
      <c r="A27" s="4" t="s">
        <v>74</v>
      </c>
      <c r="B27" s="42">
        <f>0.48*1.1*1.05*1.1</f>
        <v>0.60984</v>
      </c>
      <c r="C27" s="9">
        <f>0.48*1.1*1.05*1.1</f>
        <v>0.60984</v>
      </c>
      <c r="D27" s="9">
        <f>0.48*1.1*1.05*1.1</f>
        <v>0.60984</v>
      </c>
      <c r="E27" s="14">
        <f>0.48*1.1*1.05*1.1</f>
        <v>0.60984</v>
      </c>
    </row>
    <row r="28" spans="1:5" ht="70.5" customHeight="1">
      <c r="A28" s="4" t="s">
        <v>1</v>
      </c>
      <c r="B28" s="42">
        <f>0.435*1.1*1.05*1.1</f>
        <v>0.5526675000000001</v>
      </c>
      <c r="C28" s="9">
        <f>0.435*1.1*1.05*1.1</f>
        <v>0.5526675000000001</v>
      </c>
      <c r="D28" s="9">
        <f>0.435*1.1*1.05*1.1</f>
        <v>0.5526675000000001</v>
      </c>
      <c r="E28" s="14">
        <f>0.435*1.1*1.05*1.1</f>
        <v>0.5526675000000001</v>
      </c>
    </row>
    <row r="29" spans="1:5" ht="72.75" customHeight="1" thickBot="1">
      <c r="A29" s="3" t="s">
        <v>2</v>
      </c>
      <c r="B29" s="65">
        <f>0.725*1.1*1.05*1.1</f>
        <v>0.9211125</v>
      </c>
      <c r="C29" s="66">
        <f>0.725*1.1*1.05*1.1</f>
        <v>0.9211125</v>
      </c>
      <c r="D29" s="66">
        <f>0.725*1.1*1.05*1.1</f>
        <v>0.9211125</v>
      </c>
      <c r="E29" s="67">
        <f>0.725*1.1*1.05*1.1</f>
        <v>0.9211125</v>
      </c>
    </row>
    <row r="30" spans="1:5" ht="39.75" customHeight="1" thickBot="1">
      <c r="A30" s="83" t="s">
        <v>43</v>
      </c>
      <c r="B30" s="84"/>
      <c r="C30" s="84"/>
      <c r="D30" s="84"/>
      <c r="E30" s="85"/>
    </row>
    <row r="31" spans="1:5" ht="70.5" customHeight="1">
      <c r="A31" s="22" t="s">
        <v>23</v>
      </c>
      <c r="B31" s="19">
        <f>0.29*1.15*1.1*1.05*1.1*1.07</f>
        <v>0.45337157250000015</v>
      </c>
      <c r="C31" s="20">
        <f>0.232*1.15*1.1*1.05*1.1*1.07</f>
        <v>0.36269725800000013</v>
      </c>
      <c r="D31" s="7">
        <f>0.08*1.15*1.1*1.05*1.1*1.03</f>
        <v>0.12039258000000004</v>
      </c>
      <c r="E31" s="8">
        <f>0.04*1.15*1.1*1.05*1.1</f>
        <v>0.058443000000000016</v>
      </c>
    </row>
    <row r="32" spans="1:5" ht="70.5" customHeight="1">
      <c r="A32" s="23" t="s">
        <v>24</v>
      </c>
      <c r="B32" s="9">
        <f>0.232*1.15*1.1*1.05*1.1*1.07</f>
        <v>0.36269725800000013</v>
      </c>
      <c r="C32" s="13">
        <f>0.185*1.15*1.1*1.05*1.1*1.07</f>
        <v>0.28921979625000005</v>
      </c>
      <c r="D32" s="10">
        <f>0.08*1.15*1.1*1.05*1.1*1.03</f>
        <v>0.12039258000000004</v>
      </c>
      <c r="E32" s="11">
        <f>0.04*1.15*1.1*1.05*1.1</f>
        <v>0.058443000000000016</v>
      </c>
    </row>
    <row r="33" spans="1:5" ht="114" customHeight="1">
      <c r="A33" s="4" t="s">
        <v>93</v>
      </c>
      <c r="B33" s="9">
        <f>0.151*1.15*1.1*1.05*1.1*1.07</f>
        <v>0.23606588775</v>
      </c>
      <c r="C33" s="13">
        <f>0.12*1.15*1.1*1.05*1.1*1.07</f>
        <v>0.18760203000000003</v>
      </c>
      <c r="D33" s="10">
        <f>0.08*1.15*1.1*1.05*1.1*1.03</f>
        <v>0.12039258000000004</v>
      </c>
      <c r="E33" s="11">
        <f>0.04*1.15*1.1*1.05*1.1</f>
        <v>0.058443000000000016</v>
      </c>
    </row>
    <row r="34" spans="1:5" ht="132" customHeight="1">
      <c r="A34" s="23" t="s">
        <v>50</v>
      </c>
      <c r="B34" s="9">
        <f>0.151*1.15*1.1*1.05*1.1*1.07</f>
        <v>0.23606588775</v>
      </c>
      <c r="C34" s="13">
        <f>0.12*1.15*1.1*1.05*1.1*1.07</f>
        <v>0.18760203000000003</v>
      </c>
      <c r="D34" s="10">
        <f>0.08*1.15*1.1*1.05*1.1*1.03</f>
        <v>0.12039258000000004</v>
      </c>
      <c r="E34" s="11">
        <f>0.04*1.15*1.1*1.05*1.1</f>
        <v>0.058443000000000016</v>
      </c>
    </row>
    <row r="35" spans="1:5" ht="95.25" customHeight="1">
      <c r="A35" s="23" t="s">
        <v>51</v>
      </c>
      <c r="B35" s="9">
        <f>0.151*1.15*1.1*1.05*1.1*1.07</f>
        <v>0.23606588775</v>
      </c>
      <c r="C35" s="13">
        <f>0.12*1.15*1.1*1.05*1.1*1.07</f>
        <v>0.18760203000000003</v>
      </c>
      <c r="D35" s="10">
        <f>0.08*1.15*1.1*1.05*1.1*1.03</f>
        <v>0.12039258000000004</v>
      </c>
      <c r="E35" s="11">
        <f>0.04*1.15*1.1*1.05*1.1</f>
        <v>0.058443000000000016</v>
      </c>
    </row>
    <row r="36" spans="1:5" ht="39.75" customHeight="1" thickBot="1">
      <c r="A36" s="86" t="s">
        <v>99</v>
      </c>
      <c r="B36" s="87"/>
      <c r="C36" s="87"/>
      <c r="D36" s="87"/>
      <c r="E36" s="88"/>
    </row>
    <row r="37" spans="1:5" ht="94.5" customHeight="1">
      <c r="A37" s="4" t="s">
        <v>78</v>
      </c>
      <c r="B37" s="38">
        <f>0.464*1.15*1.1*1.05*1.1*1.1</f>
        <v>0.7457326800000003</v>
      </c>
      <c r="C37" s="39">
        <f>0.371*1.15*1.1*1.05*1.1*1.1</f>
        <v>0.5962647075</v>
      </c>
      <c r="D37" s="40">
        <f>0.22*1.15*1.1*1.05*1.1*1.1</f>
        <v>0.3535801500000001</v>
      </c>
      <c r="E37" s="41">
        <f>0.11*1.15*1.1*1.05*1.1*1.1</f>
        <v>0.17679007500000005</v>
      </c>
    </row>
    <row r="38" spans="1:5" ht="102" customHeight="1">
      <c r="A38" s="4" t="s">
        <v>103</v>
      </c>
      <c r="B38" s="42">
        <f>0.005*1.1*1.1</f>
        <v>0.006050000000000001</v>
      </c>
      <c r="C38" s="9">
        <f>0.005*1.1*1.1</f>
        <v>0.006050000000000001</v>
      </c>
      <c r="D38" s="9">
        <f>0.005*1.1*1.1</f>
        <v>0.006050000000000001</v>
      </c>
      <c r="E38" s="14">
        <f>0.005*1.1*1.1</f>
        <v>0.006050000000000001</v>
      </c>
    </row>
    <row r="39" spans="1:5" ht="90" customHeight="1">
      <c r="A39" s="4" t="s">
        <v>79</v>
      </c>
      <c r="B39" s="42">
        <f>0.29*1.15*1.1*1.05*1.1*1.1</f>
        <v>0.46608292500000015</v>
      </c>
      <c r="C39" s="13">
        <f>0.232*1.15*1.1*1.05*1.1*1.1</f>
        <v>0.37286634000000013</v>
      </c>
      <c r="D39" s="10">
        <f>0.08*1.15*1.1*1.05*1.1*1.1</f>
        <v>0.12857460000000004</v>
      </c>
      <c r="E39" s="11">
        <f>0.04*1.15*1.1*1.05*1.1*1.1</f>
        <v>0.06428730000000002</v>
      </c>
    </row>
    <row r="40" spans="1:5" ht="126" customHeight="1">
      <c r="A40" s="4" t="s">
        <v>80</v>
      </c>
      <c r="B40" s="42">
        <f>0.151*1.15*1.1*1.05*1.1*1.1</f>
        <v>0.24268455750000004</v>
      </c>
      <c r="C40" s="13">
        <f>0.12*1.15*1.1*1.05*1.1*1.1</f>
        <v>0.19286190000000003</v>
      </c>
      <c r="D40" s="10">
        <f>0.08*1.15*1.1*1.05*1.1*1.1</f>
        <v>0.12857460000000004</v>
      </c>
      <c r="E40" s="11">
        <f>0.04*1.15*1.1*1.05*1.1*1.1</f>
        <v>0.06428730000000002</v>
      </c>
    </row>
    <row r="41" spans="1:5" ht="152.25" customHeight="1">
      <c r="A41" s="4" t="s">
        <v>81</v>
      </c>
      <c r="B41" s="42">
        <f>0.139*1.15*1.1*1.05*1.1*1.1</f>
        <v>0.22339836750000006</v>
      </c>
      <c r="C41" s="13">
        <f>0.111*1.15*1.1*1.05*1.1*1.1</f>
        <v>0.1783972575</v>
      </c>
      <c r="D41" s="10">
        <f>0.08*1.15*1.1*1.05*1.1*1.1</f>
        <v>0.12857460000000004</v>
      </c>
      <c r="E41" s="11">
        <f>0.04*1.15*1.1*1.05*1.1*1.1</f>
        <v>0.06428730000000002</v>
      </c>
    </row>
    <row r="42" spans="1:5" ht="94.5" customHeight="1">
      <c r="A42" s="4" t="s">
        <v>82</v>
      </c>
      <c r="B42" s="43">
        <f>0.29*1.15*1.1*1.05*1.1*1.1</f>
        <v>0.46608292500000015</v>
      </c>
      <c r="C42" s="16">
        <f>0.232*1.15*1.1*1.05*1.1*1.1</f>
        <v>0.37286634000000013</v>
      </c>
      <c r="D42" s="24">
        <f>0.145*1.15*1.1*1.05*1.1*1.1</f>
        <v>0.23304146250000007</v>
      </c>
      <c r="E42" s="25">
        <f>0.073*1.15*1.1*1.05*1.1*1.1</f>
        <v>0.1173243225</v>
      </c>
    </row>
    <row r="43" spans="1:5" ht="100.5" customHeight="1">
      <c r="A43" s="4" t="s">
        <v>83</v>
      </c>
      <c r="B43" s="42">
        <f>0.29*1.15*1.1*1.05*1.1*1.1</f>
        <v>0.46608292500000015</v>
      </c>
      <c r="C43" s="13">
        <f>0.232*1.15*1.1*1.05*1.1*1.1</f>
        <v>0.37286634000000013</v>
      </c>
      <c r="D43" s="10">
        <f>0.08*1.15*1.1*1.05*1.1*1.1</f>
        <v>0.12857460000000004</v>
      </c>
      <c r="E43" s="11">
        <f>0.04*1.15*1.1*1.05*1.1*1.1</f>
        <v>0.06428730000000002</v>
      </c>
    </row>
    <row r="44" spans="1:5" ht="133.5" customHeight="1">
      <c r="A44" s="4" t="s">
        <v>84</v>
      </c>
      <c r="B44" s="42">
        <f>0.151*1.15*1.1*1.05*1.1*1.1</f>
        <v>0.24268455750000004</v>
      </c>
      <c r="C44" s="13">
        <f>0.12*1.15*1.1*1.05*1.1*1.1</f>
        <v>0.19286190000000003</v>
      </c>
      <c r="D44" s="10">
        <f>0.08*1.15*1.1*1.05*1.1*1.1</f>
        <v>0.12857460000000004</v>
      </c>
      <c r="E44" s="11">
        <f>0.04*1.15*1.1*1.05*1.1*1.1</f>
        <v>0.06428730000000002</v>
      </c>
    </row>
    <row r="45" spans="1:5" ht="99.75" customHeight="1">
      <c r="A45" s="4" t="s">
        <v>107</v>
      </c>
      <c r="B45" s="42">
        <f>0.005*1.1*1.1</f>
        <v>0.006050000000000001</v>
      </c>
      <c r="C45" s="13">
        <f>0.005*1.1*1.1</f>
        <v>0.006050000000000001</v>
      </c>
      <c r="D45" s="10">
        <f>0.005*1.1*1.1</f>
        <v>0.006050000000000001</v>
      </c>
      <c r="E45" s="11">
        <f>0.005*1.1*1.1</f>
        <v>0.006050000000000001</v>
      </c>
    </row>
    <row r="46" spans="1:5" ht="150" customHeight="1">
      <c r="A46" s="4" t="s">
        <v>85</v>
      </c>
      <c r="B46" s="42">
        <f>0.139*1.15*1.1*1.05*1.1*1.1</f>
        <v>0.22339836750000006</v>
      </c>
      <c r="C46" s="13">
        <f>0.111*1.15*1.1*1.05*1.1*1.1</f>
        <v>0.1783972575</v>
      </c>
      <c r="D46" s="10">
        <f>0.08*1.15*1.1*1.05*1.1*1.1</f>
        <v>0.12857460000000004</v>
      </c>
      <c r="E46" s="11">
        <f>0.04*1.15*1.1*1.05*1.1*1.1</f>
        <v>0.06428730000000002</v>
      </c>
    </row>
    <row r="47" spans="1:5" ht="81.75" customHeight="1" thickBot="1">
      <c r="A47" s="3" t="s">
        <v>86</v>
      </c>
      <c r="B47" s="65">
        <f>0.139*1.15*1.1*1.05*1.1*1.1</f>
        <v>0.22339836750000006</v>
      </c>
      <c r="C47" s="68">
        <f>0.111*1.15*1.1*1.05*1.1*1.1</f>
        <v>0.1783972575</v>
      </c>
      <c r="D47" s="69">
        <f>0.08*1.15*1.1*1.05*1.1*1.1</f>
        <v>0.12857460000000004</v>
      </c>
      <c r="E47" s="70">
        <f>0.04*1.15*1.1*1.05*1.1*1.1</f>
        <v>0.06428730000000002</v>
      </c>
    </row>
    <row r="48" spans="1:5" ht="26.25" customHeight="1" thickBot="1">
      <c r="A48" s="83" t="s">
        <v>87</v>
      </c>
      <c r="B48" s="84"/>
      <c r="C48" s="84"/>
      <c r="D48" s="84"/>
      <c r="E48" s="85"/>
    </row>
    <row r="49" spans="1:5" ht="41.25" customHeight="1" thickBot="1">
      <c r="A49" s="5" t="s">
        <v>109</v>
      </c>
      <c r="B49" s="9">
        <f>0.29*1.15*1.1*1.05*1.1*1.1</f>
        <v>0.46608292500000015</v>
      </c>
      <c r="C49" s="13">
        <f>0.232*1.15*1.1*1.05*1.1*1.1</f>
        <v>0.37286634000000013</v>
      </c>
      <c r="D49" s="10">
        <f>0.08*1.15*1.1*1.05*1.1*1.1</f>
        <v>0.12857460000000004</v>
      </c>
      <c r="E49" s="11">
        <f>0.04*1.15*1.1*1.05*1.1*1.1</f>
        <v>0.06428730000000002</v>
      </c>
    </row>
    <row r="50" spans="1:5" ht="49.5" customHeight="1" thickBot="1">
      <c r="A50" s="5" t="s">
        <v>108</v>
      </c>
      <c r="B50" s="9">
        <f>0.29*1.18*1.1*1.05*1.1*1.1</f>
        <v>0.4782416100000001</v>
      </c>
      <c r="C50" s="13">
        <f>0.232*1.18*1.1*1.05*1.1*1.1</f>
        <v>0.38259328800000014</v>
      </c>
      <c r="D50" s="10">
        <f>0.08*1.18*1.1*1.05*1.1*1.1</f>
        <v>0.13192872000000003</v>
      </c>
      <c r="E50" s="11">
        <f>0.04*1.18*1.1*1.05*1.1*1.1</f>
        <v>0.06596436000000001</v>
      </c>
    </row>
    <row r="51" spans="1:5" ht="48" customHeight="1" thickBot="1">
      <c r="A51" s="80" t="s">
        <v>49</v>
      </c>
      <c r="B51" s="81"/>
      <c r="C51" s="89"/>
      <c r="D51" s="89"/>
      <c r="E51" s="90"/>
    </row>
    <row r="52" spans="1:5" ht="77.25" customHeight="1">
      <c r="A52" s="5" t="s">
        <v>9</v>
      </c>
      <c r="B52" s="38">
        <f>0.364*1.15*1.1*1.05*1.1*1.07</f>
        <v>0.5690594910000001</v>
      </c>
      <c r="C52" s="39">
        <f>0.291*1.15*1.1*1.05*1.1*1.07</f>
        <v>0.45493492275</v>
      </c>
      <c r="D52" s="40">
        <f aca="true" t="shared" si="0" ref="D52:D58">0.08*1.15*1.1*1.05*1.1*1.03</f>
        <v>0.12039258000000004</v>
      </c>
      <c r="E52" s="41">
        <f aca="true" t="shared" si="1" ref="E52:E58">0.04*1.15*1.1*1.05*1.1</f>
        <v>0.058443000000000016</v>
      </c>
    </row>
    <row r="53" spans="1:5" ht="81" customHeight="1">
      <c r="A53" s="4" t="s">
        <v>10</v>
      </c>
      <c r="B53" s="42">
        <f>0.303*1.15*1.1*1.05*1.1*1.07</f>
        <v>0.47369512575000006</v>
      </c>
      <c r="C53" s="13">
        <f>0.242*1.15*1.1*1.05*1.1*1.07</f>
        <v>0.3783307605000001</v>
      </c>
      <c r="D53" s="64">
        <f t="shared" si="0"/>
        <v>0.12039258000000004</v>
      </c>
      <c r="E53" s="11">
        <f t="shared" si="1"/>
        <v>0.058443000000000016</v>
      </c>
    </row>
    <row r="54" spans="1:5" ht="58.5" customHeight="1">
      <c r="A54" s="4" t="s">
        <v>88</v>
      </c>
      <c r="B54" s="42">
        <f>0.424*1.15*1.1*1.05*1.1*1.07</f>
        <v>0.6628605060000001</v>
      </c>
      <c r="C54" s="13">
        <f>0.339*1.15*1.1*1.05*1.1*1.07</f>
        <v>0.5299757347500001</v>
      </c>
      <c r="D54" s="10">
        <f t="shared" si="0"/>
        <v>0.12039258000000004</v>
      </c>
      <c r="E54" s="11">
        <f t="shared" si="1"/>
        <v>0.058443000000000016</v>
      </c>
    </row>
    <row r="55" spans="1:5" ht="49.5" customHeight="1">
      <c r="A55" s="4" t="s">
        <v>4</v>
      </c>
      <c r="B55" s="42">
        <f>0.424*1.15*1.1*1.05*1.1*1.07</f>
        <v>0.6628605060000001</v>
      </c>
      <c r="C55" s="13">
        <f>0.339*1.15*1.1*1.05*1.1*1.07</f>
        <v>0.5299757347500001</v>
      </c>
      <c r="D55" s="10">
        <f t="shared" si="0"/>
        <v>0.12039258000000004</v>
      </c>
      <c r="E55" s="11">
        <f t="shared" si="1"/>
        <v>0.058443000000000016</v>
      </c>
    </row>
    <row r="56" spans="1:5" ht="47.25" customHeight="1">
      <c r="A56" s="4" t="s">
        <v>0</v>
      </c>
      <c r="B56" s="42">
        <f>0.364*1.15*1.1*1.05*1.1*1.07</f>
        <v>0.5690594910000001</v>
      </c>
      <c r="C56" s="13">
        <f>0.291*1.15*1.1*1.05*1.1*1.07</f>
        <v>0.45493492275</v>
      </c>
      <c r="D56" s="10">
        <f t="shared" si="0"/>
        <v>0.12039258000000004</v>
      </c>
      <c r="E56" s="11">
        <f t="shared" si="1"/>
        <v>0.058443000000000016</v>
      </c>
    </row>
    <row r="57" spans="1:5" ht="52.5" customHeight="1">
      <c r="A57" s="4" t="s">
        <v>5</v>
      </c>
      <c r="B57" s="42">
        <f>0.181*1.15*1.1*1.05*1.1*1.07</f>
        <v>0.28296639525000006</v>
      </c>
      <c r="C57" s="13">
        <f>0.144*1.15*1.1*1.05*1.1*1.07</f>
        <v>0.22512243600000004</v>
      </c>
      <c r="D57" s="10">
        <f t="shared" si="0"/>
        <v>0.12039258000000004</v>
      </c>
      <c r="E57" s="11">
        <f t="shared" si="1"/>
        <v>0.058443000000000016</v>
      </c>
    </row>
    <row r="58" spans="1:5" ht="60" customHeight="1">
      <c r="A58" s="4" t="s">
        <v>11</v>
      </c>
      <c r="B58" s="42">
        <f>0.157*1.15*1.1*1.05*1.1*1.07</f>
        <v>0.24544598925000002</v>
      </c>
      <c r="C58" s="13">
        <f>0.125*1.15*1.1*1.05*1.1*1.07</f>
        <v>0.19541878125000003</v>
      </c>
      <c r="D58" s="10">
        <f t="shared" si="0"/>
        <v>0.12039258000000004</v>
      </c>
      <c r="E58" s="11">
        <f t="shared" si="1"/>
        <v>0.058443000000000016</v>
      </c>
    </row>
    <row r="59" spans="1:5" ht="61.5" customHeight="1">
      <c r="A59" s="4" t="s">
        <v>104</v>
      </c>
      <c r="B59" s="42">
        <f>0.06*1.15*1.1*1.05*1.1*1.07</f>
        <v>0.09380101500000002</v>
      </c>
      <c r="C59" s="13">
        <f>0.048*1.15*1.1*1.05*1.1*1.07</f>
        <v>0.07504081200000003</v>
      </c>
      <c r="D59" s="10">
        <f>0.03*1.15*1.1*1.05*1.1*1.03</f>
        <v>0.0451472175</v>
      </c>
      <c r="E59" s="11">
        <f>0.015*1.15*1.1*1.05*1.1</f>
        <v>0.021916125</v>
      </c>
    </row>
    <row r="60" spans="1:5" ht="58.5" customHeight="1">
      <c r="A60" s="3" t="s">
        <v>105</v>
      </c>
      <c r="B60" s="43">
        <f>0.048*1.15*1.1*1.05*1.1*1.07</f>
        <v>0.07504081200000003</v>
      </c>
      <c r="C60" s="16">
        <f>0.038*1.15*1.1*1.05*1.1*1.07</f>
        <v>0.05940730950000001</v>
      </c>
      <c r="D60" s="15">
        <f>0.024*1.15*1.1*1.05*1.1*1.03</f>
        <v>0.03611777400000001</v>
      </c>
      <c r="E60" s="17">
        <f>0.012*1.15*1.1*1.05*1.1</f>
        <v>0.017532900000000004</v>
      </c>
    </row>
    <row r="61" spans="1:5" ht="39.75" customHeight="1">
      <c r="A61" s="91" t="s">
        <v>76</v>
      </c>
      <c r="B61" s="92"/>
      <c r="C61" s="92"/>
      <c r="D61" s="92"/>
      <c r="E61" s="93"/>
    </row>
    <row r="62" spans="1:5" ht="87.75" customHeight="1" thickBot="1">
      <c r="A62" s="54" t="s">
        <v>52</v>
      </c>
      <c r="B62" s="52">
        <v>1</v>
      </c>
      <c r="C62" s="50">
        <f>0.576*1.15*1.1*1.05*1.1*1.1</f>
        <v>0.9257371200000002</v>
      </c>
      <c r="D62" s="50">
        <f>0.22*1.15*1.1*1.05*1.1*1.1</f>
        <v>0.3535801500000001</v>
      </c>
      <c r="E62" s="53">
        <f>0.11*1.15*1.1*1.05*1.1*1.1</f>
        <v>0.17679007500000005</v>
      </c>
    </row>
    <row r="63" spans="1:5" ht="33.75" customHeight="1" thickBot="1">
      <c r="A63" s="83" t="s">
        <v>77</v>
      </c>
      <c r="B63" s="84"/>
      <c r="C63" s="84"/>
      <c r="D63" s="84"/>
      <c r="E63" s="85"/>
    </row>
    <row r="64" spans="1:5" ht="60" customHeight="1">
      <c r="A64" s="55" t="s">
        <v>53</v>
      </c>
      <c r="B64" s="51">
        <f>0.43*1.15*1.1*1.05*1.1*1.1</f>
        <v>0.6910884749999999</v>
      </c>
      <c r="C64" s="51">
        <f>0.34*1.15*1.1*1.05*1.1*1.1</f>
        <v>0.5464420500000001</v>
      </c>
      <c r="D64" s="51">
        <f>0.25*1.15*1.1*1.05*1.1*1.1</f>
        <v>0.40179562500000005</v>
      </c>
      <c r="E64" s="56">
        <f>0.11*1.15*1.1*1.05*1.1*1.1</f>
        <v>0.17679007500000005</v>
      </c>
    </row>
    <row r="65" spans="1:5" ht="33" customHeight="1">
      <c r="A65" s="57" t="s">
        <v>54</v>
      </c>
      <c r="B65" s="51">
        <f>0.53*1.15*1.1*1.05*1.1*1.1</f>
        <v>0.8518067250000002</v>
      </c>
      <c r="C65" s="51">
        <f>0.44*1.15*1.1*1.05*1.1*1.1</f>
        <v>0.7071603000000002</v>
      </c>
      <c r="D65" s="51">
        <f>0.35*1.15*1.1*1.05*1.1*1.1</f>
        <v>0.5625138750000002</v>
      </c>
      <c r="E65" s="56">
        <f>0.11*1.15*1.1*1.05*1.1*1.1</f>
        <v>0.17679007500000005</v>
      </c>
    </row>
    <row r="66" spans="1:5" ht="33.75" customHeight="1">
      <c r="A66" s="57" t="s">
        <v>55</v>
      </c>
      <c r="B66" s="51">
        <f>0.54*1.15*1.1*1.05*1.1*1.1</f>
        <v>0.8678785500000002</v>
      </c>
      <c r="C66" s="51">
        <f>0.44*1.15*1.1*1.05*1.1*1.1</f>
        <v>0.7071603000000002</v>
      </c>
      <c r="D66" s="51">
        <f>0.25*1.15*1.1*1.05*1.1*1.1</f>
        <v>0.40179562500000005</v>
      </c>
      <c r="E66" s="56">
        <f>0.11*1.15*1.1*1.05*1.1*1.1</f>
        <v>0.17679007500000005</v>
      </c>
    </row>
    <row r="67" spans="1:5" ht="50.25" customHeight="1" thickBot="1">
      <c r="A67" s="54" t="s">
        <v>68</v>
      </c>
      <c r="B67" s="51">
        <f>0.03*1.15*1.1*1.05*1.1*1.1</f>
        <v>0.04821547500000001</v>
      </c>
      <c r="C67" s="51">
        <f>0.02*1.15*1.1*1.05*1.1*1.1</f>
        <v>0.03214365000000001</v>
      </c>
      <c r="D67" s="51">
        <f>0.015*1.15*1.1*1.05*1.1*1.1</f>
        <v>0.024107737500000004</v>
      </c>
      <c r="E67" s="56">
        <f>0.01*1.15*1.1*1.05*1.1*1.1</f>
        <v>0.016071825000000005</v>
      </c>
    </row>
    <row r="68" spans="1:5" ht="55.5" customHeight="1" thickBot="1">
      <c r="A68" s="83" t="s">
        <v>98</v>
      </c>
      <c r="B68" s="84"/>
      <c r="C68" s="84"/>
      <c r="D68" s="84"/>
      <c r="E68" s="85"/>
    </row>
    <row r="69" spans="1:5" ht="73.5" customHeight="1" thickBot="1">
      <c r="A69" s="58" t="s">
        <v>97</v>
      </c>
      <c r="B69" s="59">
        <f>0.55*1.15*1.1*1.05*1.1*1.1</f>
        <v>0.8839503750000002</v>
      </c>
      <c r="C69" s="59">
        <f>0.42*1.15*1.1*1.05*1.1*1.1</f>
        <v>0.6750166500000002</v>
      </c>
      <c r="D69" s="59">
        <f>0.2*1.15*1.1*1.05*1.1*1.1</f>
        <v>0.3214365</v>
      </c>
      <c r="E69" s="60">
        <f>0.1*1.15*1.1*1.05*1.1*1.1</f>
        <v>0.16071825</v>
      </c>
    </row>
    <row r="70" spans="1:5" ht="63" customHeight="1" thickBot="1">
      <c r="A70" s="83" t="s">
        <v>75</v>
      </c>
      <c r="B70" s="84"/>
      <c r="C70" s="84"/>
      <c r="D70" s="84"/>
      <c r="E70" s="85"/>
    </row>
    <row r="71" spans="1:5" ht="90.75" customHeight="1" thickBot="1">
      <c r="A71" s="61" t="s">
        <v>106</v>
      </c>
      <c r="B71" s="51">
        <f>0.43*1.15*1.1*1.05*1.1*1.1</f>
        <v>0.6910884749999999</v>
      </c>
      <c r="C71" s="51">
        <f>0.34*1.15*1.1*1.05*1.1*1.1</f>
        <v>0.5464420500000001</v>
      </c>
      <c r="D71" s="51">
        <f>0.25*1.15*1.1*1.05*1.1*1.1</f>
        <v>0.40179562500000005</v>
      </c>
      <c r="E71" s="56">
        <f>0.11*1.15*1.1*1.05*1.1*1.1</f>
        <v>0.17679007500000005</v>
      </c>
    </row>
    <row r="72" spans="1:5" ht="65.25" customHeight="1" thickBot="1">
      <c r="A72" s="83" t="s">
        <v>100</v>
      </c>
      <c r="B72" s="84"/>
      <c r="C72" s="84"/>
      <c r="D72" s="84"/>
      <c r="E72" s="85"/>
    </row>
    <row r="73" spans="1:5" ht="161.25" customHeight="1" thickBot="1">
      <c r="A73" s="62" t="s">
        <v>89</v>
      </c>
      <c r="B73" s="59">
        <f>0.55*1.15*1.1*1.05*1.1*1.1</f>
        <v>0.8839503750000002</v>
      </c>
      <c r="C73" s="59">
        <f>0.42*1.15*1.1*1.05*1.1*1.1</f>
        <v>0.6750166500000002</v>
      </c>
      <c r="D73" s="59">
        <f>0.2*1.15*1.1*1.05*1.1*1.1</f>
        <v>0.3214365</v>
      </c>
      <c r="E73" s="60">
        <f>0.18*1.15*1.1*1.05*1.1*1.1</f>
        <v>0.2892928500000001</v>
      </c>
    </row>
    <row r="74" spans="1:5" ht="163.5" customHeight="1" thickBot="1">
      <c r="A74" s="62" t="s">
        <v>90</v>
      </c>
      <c r="B74" s="59">
        <f>0.35*1.15*1.1*1.05*1.1*1.1</f>
        <v>0.5625138750000002</v>
      </c>
      <c r="C74" s="59">
        <f>0.32*1.15*1.1*1.05*1.1*1.1</f>
        <v>0.5142984000000002</v>
      </c>
      <c r="D74" s="59">
        <f>0.18*1.15*1.1*1.05*1.1*1.1</f>
        <v>0.2892928500000001</v>
      </c>
      <c r="E74" s="60">
        <f>0.1*1.15*1.1*1.05*1.1*1.1</f>
        <v>0.16071825</v>
      </c>
    </row>
    <row r="75" spans="1:5" ht="51" customHeight="1" thickBot="1">
      <c r="A75" s="83" t="s">
        <v>101</v>
      </c>
      <c r="B75" s="84"/>
      <c r="C75" s="84"/>
      <c r="D75" s="84"/>
      <c r="E75" s="85"/>
    </row>
    <row r="76" spans="1:5" ht="120.75" customHeight="1" thickBot="1">
      <c r="A76" s="61" t="s">
        <v>91</v>
      </c>
      <c r="B76" s="59">
        <f>0.55*1.15*1.1*1.05*1.1*1.1</f>
        <v>0.8839503750000002</v>
      </c>
      <c r="C76" s="59">
        <f>0.42*1.15*1.1*1.05*1.1*1.1</f>
        <v>0.6750166500000002</v>
      </c>
      <c r="D76" s="59">
        <f>0.2*1.15*1.1*1.05*1.1*1.1</f>
        <v>0.3214365</v>
      </c>
      <c r="E76" s="60">
        <f>0.112*1.15*1.1*1.05*1.1*1.1</f>
        <v>0.18000444000000004</v>
      </c>
    </row>
    <row r="77" spans="1:5" ht="129.75" customHeight="1" thickBot="1">
      <c r="A77" s="61" t="s">
        <v>92</v>
      </c>
      <c r="B77" s="59">
        <f>0.45*1.15*1.1*1.05*1.1*1.1</f>
        <v>0.7232321250000002</v>
      </c>
      <c r="C77" s="59">
        <f>0.32*1.15*1.1*1.05*1.1*1.1</f>
        <v>0.5142984000000002</v>
      </c>
      <c r="D77" s="59">
        <f>0.18*1.15*1.1*1.05*1.1*1.1</f>
        <v>0.2892928500000001</v>
      </c>
      <c r="E77" s="60">
        <f>0.1*1.15*1.1*1.05*1.1*1.1</f>
        <v>0.16071825</v>
      </c>
    </row>
    <row r="78" spans="1:5" ht="65.25" customHeight="1">
      <c r="A78" s="94" t="s">
        <v>45</v>
      </c>
      <c r="B78" s="95"/>
      <c r="C78" s="95"/>
      <c r="D78" s="95"/>
      <c r="E78" s="95"/>
    </row>
    <row r="79" spans="1:5" ht="18.75" customHeight="1">
      <c r="A79" s="96" t="s">
        <v>25</v>
      </c>
      <c r="B79" s="97"/>
      <c r="C79" s="97"/>
      <c r="D79" s="97"/>
      <c r="E79" s="97"/>
    </row>
    <row r="80" spans="1:5" ht="52.5" customHeight="1">
      <c r="A80" s="94" t="s">
        <v>26</v>
      </c>
      <c r="B80" s="98"/>
      <c r="C80" s="98"/>
      <c r="D80" s="98"/>
      <c r="E80" s="98"/>
    </row>
    <row r="81" spans="1:5" ht="12.75">
      <c r="A81" s="45"/>
      <c r="B81" s="44"/>
      <c r="C81" s="44"/>
      <c r="D81" s="44"/>
      <c r="E81" s="44"/>
    </row>
    <row r="82" spans="1:5" ht="21.75" customHeight="1">
      <c r="A82" s="94" t="s">
        <v>56</v>
      </c>
      <c r="B82" s="98"/>
      <c r="C82" s="98"/>
      <c r="D82" s="98"/>
      <c r="E82" s="98"/>
    </row>
    <row r="83" spans="1:5" ht="19.5" customHeight="1">
      <c r="A83" s="45" t="s">
        <v>27</v>
      </c>
      <c r="B83" s="44"/>
      <c r="C83" s="44"/>
      <c r="D83" s="44"/>
      <c r="E83" s="44"/>
    </row>
    <row r="84" spans="1:5" ht="23.25" customHeight="1">
      <c r="A84" s="45" t="s">
        <v>28</v>
      </c>
      <c r="B84" s="44"/>
      <c r="C84" s="44"/>
      <c r="D84" s="44"/>
      <c r="E84" s="44"/>
    </row>
    <row r="85" spans="1:5" ht="18" customHeight="1">
      <c r="A85" s="45" t="s">
        <v>29</v>
      </c>
      <c r="B85" s="44"/>
      <c r="C85" s="44"/>
      <c r="D85" s="44"/>
      <c r="E85" s="44"/>
    </row>
    <row r="86" spans="1:5" ht="15" customHeight="1">
      <c r="A86" s="45" t="s">
        <v>30</v>
      </c>
      <c r="B86" s="44"/>
      <c r="C86" s="44"/>
      <c r="D86" s="44"/>
      <c r="E86" s="44"/>
    </row>
    <row r="87" spans="1:5" ht="17.25" customHeight="1">
      <c r="A87" s="45" t="s">
        <v>31</v>
      </c>
      <c r="B87" s="44"/>
      <c r="C87" s="44"/>
      <c r="D87" s="44"/>
      <c r="E87" s="44"/>
    </row>
    <row r="88" spans="1:5" ht="9.75" customHeight="1">
      <c r="A88" s="45"/>
      <c r="B88" s="44"/>
      <c r="C88" s="44"/>
      <c r="D88" s="44"/>
      <c r="E88" s="44"/>
    </row>
    <row r="89" spans="1:5" ht="58.5" customHeight="1">
      <c r="A89" s="94" t="s">
        <v>57</v>
      </c>
      <c r="B89" s="98"/>
      <c r="C89" s="98"/>
      <c r="D89" s="98"/>
      <c r="E89" s="98"/>
    </row>
    <row r="90" spans="1:5" ht="15" customHeight="1">
      <c r="A90" s="45" t="s">
        <v>32</v>
      </c>
      <c r="B90" s="44"/>
      <c r="C90" s="44"/>
      <c r="D90" s="44"/>
      <c r="E90" s="44"/>
    </row>
    <row r="91" spans="1:5" ht="12.75">
      <c r="A91" s="94" t="s">
        <v>33</v>
      </c>
      <c r="B91" s="94"/>
      <c r="C91" s="44"/>
      <c r="D91" s="44"/>
      <c r="E91" s="44"/>
    </row>
    <row r="92" spans="1:5" ht="19.5" customHeight="1">
      <c r="A92" s="45" t="s">
        <v>34</v>
      </c>
      <c r="B92" s="44"/>
      <c r="C92" s="44"/>
      <c r="D92" s="44"/>
      <c r="E92" s="44"/>
    </row>
    <row r="93" spans="1:5" ht="17.25" customHeight="1">
      <c r="A93" s="45" t="s">
        <v>35</v>
      </c>
      <c r="B93" s="44"/>
      <c r="C93" s="44"/>
      <c r="D93" s="44"/>
      <c r="E93" s="44"/>
    </row>
    <row r="94" spans="1:5" ht="20.25" customHeight="1">
      <c r="A94" s="45" t="s">
        <v>36</v>
      </c>
      <c r="B94" s="44"/>
      <c r="C94" s="44"/>
      <c r="D94" s="44"/>
      <c r="E94" s="44"/>
    </row>
    <row r="95" spans="1:5" ht="15.75" customHeight="1">
      <c r="A95" s="45" t="s">
        <v>37</v>
      </c>
      <c r="B95" s="44"/>
      <c r="C95" s="44"/>
      <c r="D95" s="44"/>
      <c r="E95" s="44"/>
    </row>
    <row r="96" spans="1:5" ht="18.75" customHeight="1">
      <c r="A96" s="45" t="s">
        <v>38</v>
      </c>
      <c r="B96" s="44"/>
      <c r="C96" s="44"/>
      <c r="D96" s="44"/>
      <c r="E96" s="44"/>
    </row>
    <row r="97" spans="1:5" ht="40.5" customHeight="1">
      <c r="A97" s="94" t="s">
        <v>39</v>
      </c>
      <c r="B97" s="98"/>
      <c r="C97" s="98"/>
      <c r="D97" s="98"/>
      <c r="E97" s="98"/>
    </row>
    <row r="98" spans="1:5" ht="17.25" customHeight="1">
      <c r="A98" s="45" t="s">
        <v>40</v>
      </c>
      <c r="B98" s="44"/>
      <c r="C98" s="44"/>
      <c r="D98" s="44"/>
      <c r="E98" s="44"/>
    </row>
    <row r="99" spans="1:5" ht="20.25" customHeight="1">
      <c r="A99" s="94" t="s">
        <v>41</v>
      </c>
      <c r="B99" s="98"/>
      <c r="C99" s="98"/>
      <c r="D99" s="98"/>
      <c r="E99" s="98"/>
    </row>
    <row r="100" spans="1:5" ht="9" customHeight="1">
      <c r="A100" s="45"/>
      <c r="B100" s="44"/>
      <c r="C100" s="44"/>
      <c r="D100" s="44"/>
      <c r="E100" s="44"/>
    </row>
    <row r="101" spans="1:5" ht="20.25" customHeight="1">
      <c r="A101" s="45" t="s">
        <v>58</v>
      </c>
      <c r="B101" s="44"/>
      <c r="C101" s="44"/>
      <c r="D101" s="44"/>
      <c r="E101" s="44"/>
    </row>
    <row r="102" spans="1:5" ht="21.75" customHeight="1">
      <c r="A102" s="94" t="s">
        <v>61</v>
      </c>
      <c r="B102" s="98"/>
      <c r="C102" s="98"/>
      <c r="D102" s="98"/>
      <c r="E102" s="98"/>
    </row>
    <row r="103" spans="1:5" ht="27" customHeight="1">
      <c r="A103" s="94" t="s">
        <v>59</v>
      </c>
      <c r="B103" s="94"/>
      <c r="C103" s="94"/>
      <c r="D103" s="94"/>
      <c r="E103" s="44"/>
    </row>
    <row r="104" spans="1:5" ht="34.5" customHeight="1">
      <c r="A104" s="94" t="s">
        <v>60</v>
      </c>
      <c r="B104" s="94"/>
      <c r="C104" s="94"/>
      <c r="D104" s="94"/>
      <c r="E104" s="44"/>
    </row>
    <row r="105" spans="1:5" ht="7.5" customHeight="1">
      <c r="A105" s="45"/>
      <c r="B105" s="45"/>
      <c r="C105" s="45"/>
      <c r="D105" s="45"/>
      <c r="E105" s="44"/>
    </row>
    <row r="106" spans="1:5" ht="16.5" customHeight="1">
      <c r="A106" s="45" t="s">
        <v>62</v>
      </c>
      <c r="B106" s="45"/>
      <c r="C106" s="45"/>
      <c r="D106" s="45"/>
      <c r="E106" s="44"/>
    </row>
    <row r="107" spans="1:5" ht="15.75" customHeight="1">
      <c r="A107" s="45" t="s">
        <v>63</v>
      </c>
      <c r="B107" s="45"/>
      <c r="C107" s="45"/>
      <c r="D107" s="45"/>
      <c r="E107" s="44"/>
    </row>
    <row r="108" spans="1:5" ht="15.75" customHeight="1">
      <c r="A108" s="45" t="s">
        <v>64</v>
      </c>
      <c r="B108" s="45"/>
      <c r="C108" s="45"/>
      <c r="D108" s="45"/>
      <c r="E108" s="44"/>
    </row>
    <row r="109" spans="1:5" ht="10.5" customHeight="1">
      <c r="A109" s="45"/>
      <c r="B109" s="45"/>
      <c r="C109" s="45"/>
      <c r="D109" s="45"/>
      <c r="E109" s="44"/>
    </row>
    <row r="110" spans="1:5" ht="22.5" customHeight="1">
      <c r="A110" s="45" t="s">
        <v>65</v>
      </c>
      <c r="B110" s="45"/>
      <c r="C110" s="45"/>
      <c r="D110" s="45"/>
      <c r="E110" s="44"/>
    </row>
    <row r="111" spans="1:5" ht="18.75" customHeight="1">
      <c r="A111" s="45" t="s">
        <v>66</v>
      </c>
      <c r="B111" s="45"/>
      <c r="C111" s="45"/>
      <c r="D111" s="45"/>
      <c r="E111" s="44"/>
    </row>
    <row r="112" spans="1:5" ht="33.75" customHeight="1">
      <c r="A112" s="94" t="s">
        <v>67</v>
      </c>
      <c r="B112" s="94"/>
      <c r="C112" s="94"/>
      <c r="D112" s="94"/>
      <c r="E112" s="44"/>
    </row>
    <row r="113" spans="1:5" ht="12" customHeight="1">
      <c r="A113" s="45"/>
      <c r="B113" s="45"/>
      <c r="C113" s="45"/>
      <c r="D113" s="45"/>
      <c r="E113" s="44"/>
    </row>
    <row r="114" spans="1:5" ht="24" customHeight="1">
      <c r="A114" s="99" t="s">
        <v>46</v>
      </c>
      <c r="B114" s="98"/>
      <c r="C114" s="98"/>
      <c r="D114" s="98"/>
      <c r="E114" s="100"/>
    </row>
    <row r="115" spans="1:5" ht="23.25" customHeight="1">
      <c r="A115" s="99" t="s">
        <v>47</v>
      </c>
      <c r="B115" s="98"/>
      <c r="C115" s="98"/>
      <c r="D115" s="98"/>
      <c r="E115" s="100"/>
    </row>
    <row r="116" spans="1:5" ht="48.75" customHeight="1">
      <c r="A116" s="99" t="s">
        <v>110</v>
      </c>
      <c r="B116" s="98"/>
      <c r="C116" s="98"/>
      <c r="D116" s="98"/>
      <c r="E116" s="100"/>
    </row>
    <row r="117" spans="1:5" ht="22.5" customHeight="1">
      <c r="A117" s="99" t="s">
        <v>48</v>
      </c>
      <c r="B117" s="98"/>
      <c r="C117" s="98"/>
      <c r="D117" s="98"/>
      <c r="E117" s="100"/>
    </row>
  </sheetData>
  <sheetProtection/>
  <mergeCells count="31">
    <mergeCell ref="A115:E115"/>
    <mergeCell ref="A116:E116"/>
    <mergeCell ref="A117:E117"/>
    <mergeCell ref="A103:D103"/>
    <mergeCell ref="A104:D104"/>
    <mergeCell ref="A112:D112"/>
    <mergeCell ref="A114:E114"/>
    <mergeCell ref="A82:E82"/>
    <mergeCell ref="A89:E89"/>
    <mergeCell ref="A91:B91"/>
    <mergeCell ref="A97:E97"/>
    <mergeCell ref="A99:E99"/>
    <mergeCell ref="A102:E102"/>
    <mergeCell ref="A70:E70"/>
    <mergeCell ref="A72:E72"/>
    <mergeCell ref="A75:E75"/>
    <mergeCell ref="A78:E78"/>
    <mergeCell ref="A79:E79"/>
    <mergeCell ref="A80:E80"/>
    <mergeCell ref="A36:E36"/>
    <mergeCell ref="A48:E48"/>
    <mergeCell ref="A51:E51"/>
    <mergeCell ref="A61:E61"/>
    <mergeCell ref="A63:E63"/>
    <mergeCell ref="A68:E68"/>
    <mergeCell ref="B1:E1"/>
    <mergeCell ref="B2:E3"/>
    <mergeCell ref="A4:E4"/>
    <mergeCell ref="A6:E6"/>
    <mergeCell ref="A25:E25"/>
    <mergeCell ref="A30:E3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03-06</dc:creator>
  <cp:keywords/>
  <dc:description/>
  <cp:lastModifiedBy>Администратор</cp:lastModifiedBy>
  <cp:lastPrinted>2015-11-12T08:12:13Z</cp:lastPrinted>
  <dcterms:created xsi:type="dcterms:W3CDTF">2003-04-11T09:48:52Z</dcterms:created>
  <dcterms:modified xsi:type="dcterms:W3CDTF">2015-11-25T11:43:39Z</dcterms:modified>
  <cp:category/>
  <cp:version/>
  <cp:contentType/>
  <cp:contentStatus/>
</cp:coreProperties>
</file>