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9-2024\Администрация\постановление 815 от 31.10.2019\"/>
    </mc:Choice>
  </mc:AlternateContent>
  <bookViews>
    <workbookView xWindow="0" yWindow="0" windowWidth="23250" windowHeight="11100"/>
  </bookViews>
  <sheets>
    <sheet name="план" sheetId="11" r:id="rId1"/>
  </sheets>
  <definedNames>
    <definedName name="_xlnm._FilterDatabase" localSheetId="0" hidden="1">план!$B$10:$M$87</definedName>
    <definedName name="_xlnm.Print_Area" localSheetId="0">план!$A$1:$M$270</definedName>
  </definedNames>
  <calcPr calcId="162913"/>
</workbook>
</file>

<file path=xl/calcChain.xml><?xml version="1.0" encoding="utf-8"?>
<calcChain xmlns="http://schemas.openxmlformats.org/spreadsheetml/2006/main">
  <c r="J208" i="11" l="1"/>
  <c r="J85" i="11"/>
  <c r="J178" i="11"/>
  <c r="J198" i="11"/>
  <c r="J57" i="11"/>
  <c r="J37" i="11"/>
  <c r="J25" i="11"/>
  <c r="J21" i="11"/>
  <c r="J17" i="11"/>
  <c r="J13" i="11"/>
  <c r="J52" i="11"/>
  <c r="L232" i="11" l="1"/>
  <c r="J263" i="11"/>
  <c r="J203" i="11"/>
  <c r="J69" i="11"/>
  <c r="J265" i="11" l="1"/>
  <c r="J228" i="11" l="1"/>
  <c r="J136" i="11"/>
  <c r="J148" i="11"/>
  <c r="J89" i="11"/>
  <c r="L85" i="11"/>
  <c r="J238" i="11"/>
  <c r="J243" i="11"/>
  <c r="J188" i="11"/>
  <c r="K260" i="11" l="1"/>
  <c r="L260" i="11"/>
  <c r="J260" i="11"/>
  <c r="J49" i="11"/>
  <c r="J105" i="11"/>
  <c r="L255" i="11" l="1"/>
  <c r="K255" i="11"/>
  <c r="J255" i="11"/>
  <c r="J156" i="11"/>
  <c r="L250" i="11" l="1"/>
  <c r="K250" i="11"/>
  <c r="J250" i="11"/>
  <c r="L245" i="11"/>
  <c r="K245" i="11"/>
  <c r="J245" i="11"/>
  <c r="J267" i="11"/>
  <c r="J225" i="11"/>
  <c r="J215" i="11"/>
  <c r="J220" i="11"/>
  <c r="L240" i="11"/>
  <c r="K240" i="11"/>
  <c r="J240" i="11"/>
  <c r="L235" i="11" l="1"/>
  <c r="K235" i="11"/>
  <c r="J235" i="11"/>
  <c r="L230" i="11" l="1"/>
  <c r="K230" i="11"/>
  <c r="J230" i="11"/>
  <c r="L185" i="11"/>
  <c r="K185" i="11"/>
  <c r="J185" i="11"/>
  <c r="L225" i="11" l="1"/>
  <c r="K225" i="11"/>
  <c r="L220" i="11"/>
  <c r="K220" i="11"/>
  <c r="L215" i="11"/>
  <c r="K215" i="11"/>
  <c r="J193" i="11" l="1"/>
  <c r="J173" i="11" l="1"/>
  <c r="J195" i="11"/>
  <c r="L210" i="11"/>
  <c r="K210" i="11"/>
  <c r="J210" i="11"/>
  <c r="L205" i="11"/>
  <c r="K205" i="11"/>
  <c r="J205" i="11"/>
  <c r="L173" i="11"/>
  <c r="K173" i="11"/>
  <c r="L200" i="11"/>
  <c r="K200" i="11"/>
  <c r="J200" i="11"/>
  <c r="L122" i="11"/>
  <c r="L269" i="11" s="1"/>
  <c r="K122" i="11"/>
  <c r="J122" i="11"/>
  <c r="J113" i="11"/>
  <c r="J268" i="11" s="1"/>
  <c r="J269" i="11" l="1"/>
  <c r="J266" i="11" s="1"/>
  <c r="K269" i="11"/>
  <c r="K270" i="11"/>
  <c r="L270" i="11"/>
  <c r="J270" i="11"/>
  <c r="K267" i="11"/>
  <c r="L267" i="11"/>
  <c r="K138" i="11"/>
  <c r="L138" i="11"/>
  <c r="J138" i="11"/>
  <c r="K79" i="11" l="1"/>
  <c r="J79" i="11"/>
  <c r="L79" i="11"/>
  <c r="L23" i="11" l="1"/>
  <c r="K23" i="11"/>
  <c r="J23" i="11"/>
  <c r="K15" i="11" l="1"/>
  <c r="L15" i="11"/>
  <c r="J15" i="11"/>
  <c r="K96" i="11"/>
  <c r="L96" i="11"/>
  <c r="J96" i="11"/>
  <c r="J171" i="11"/>
  <c r="K171" i="11"/>
  <c r="L108" i="11" l="1"/>
  <c r="K108" i="11"/>
  <c r="J108" i="11"/>
  <c r="L104" i="11"/>
  <c r="K104" i="11"/>
  <c r="J104" i="11"/>
  <c r="L52" i="11"/>
  <c r="L268" i="11" s="1"/>
  <c r="K52" i="11"/>
  <c r="K268" i="11" s="1"/>
  <c r="L195" i="11" l="1"/>
  <c r="K195" i="11"/>
  <c r="L190" i="11" l="1"/>
  <c r="K190" i="11"/>
  <c r="J190" i="11"/>
  <c r="L180" i="11" l="1"/>
  <c r="K180" i="11"/>
  <c r="J180" i="11"/>
  <c r="L162" i="11"/>
  <c r="L19" i="11" l="1"/>
  <c r="L171" i="11" l="1"/>
  <c r="L175" i="11" l="1"/>
  <c r="K175" i="11"/>
  <c r="J175" i="11"/>
  <c r="L150" i="11" l="1"/>
  <c r="L154" i="11"/>
  <c r="L166" i="11" l="1"/>
  <c r="L266" i="11"/>
  <c r="L146" i="11"/>
  <c r="L133" i="11"/>
  <c r="L128" i="11"/>
  <c r="L124" i="11"/>
  <c r="L120" i="11"/>
  <c r="L116" i="11"/>
  <c r="L112" i="11"/>
  <c r="L100" i="11"/>
  <c r="L91" i="11"/>
  <c r="L87" i="11"/>
  <c r="L83" i="11"/>
  <c r="L75" i="11"/>
  <c r="L71" i="11"/>
  <c r="L67" i="11"/>
  <c r="L63" i="11"/>
  <c r="L59" i="11"/>
  <c r="L55" i="11"/>
  <c r="L51" i="11"/>
  <c r="L47" i="11"/>
  <c r="L39" i="11"/>
  <c r="L43" i="11"/>
  <c r="L35" i="11"/>
  <c r="L31" i="11"/>
  <c r="L27" i="11"/>
  <c r="K162" i="11" l="1"/>
  <c r="J162" i="11"/>
  <c r="K166" i="11" l="1"/>
  <c r="J166" i="11"/>
  <c r="L158" i="11"/>
  <c r="K158" i="11"/>
  <c r="J158" i="11"/>
  <c r="K133" i="11" l="1"/>
  <c r="J133" i="11"/>
  <c r="J55" i="11" l="1"/>
  <c r="K120" i="11" l="1"/>
  <c r="J120" i="11"/>
  <c r="K124" i="11" l="1"/>
  <c r="J124" i="11"/>
  <c r="K71" i="11" l="1"/>
  <c r="J71" i="11"/>
  <c r="K116" i="11"/>
  <c r="J116" i="11"/>
  <c r="K63" i="11" l="1"/>
  <c r="J63" i="11"/>
  <c r="K51" i="11"/>
  <c r="J51" i="11"/>
  <c r="K47" i="11"/>
  <c r="J47" i="11"/>
  <c r="K43" i="11"/>
  <c r="J43" i="11"/>
  <c r="K39" i="11"/>
  <c r="J39" i="11"/>
  <c r="K35" i="11"/>
  <c r="J35" i="11"/>
  <c r="K31" i="11"/>
  <c r="J31" i="11"/>
  <c r="K27" i="11"/>
  <c r="J27" i="11"/>
  <c r="K150" i="11" l="1"/>
  <c r="J150" i="11"/>
  <c r="K154" i="11" l="1"/>
  <c r="J154" i="11"/>
  <c r="K266" i="11" l="1"/>
  <c r="L142" i="11" l="1"/>
  <c r="J87" i="11" l="1"/>
  <c r="K87" i="11"/>
  <c r="J83" i="11"/>
  <c r="K83" i="11"/>
  <c r="J75" i="11" l="1"/>
  <c r="K75" i="11"/>
  <c r="J67" i="11"/>
  <c r="K67" i="11"/>
  <c r="J59" i="11"/>
  <c r="K59" i="11"/>
  <c r="K55" i="11"/>
  <c r="J146" i="11"/>
  <c r="K146" i="11"/>
  <c r="J142" i="11"/>
  <c r="K142" i="11"/>
  <c r="J91" i="11"/>
  <c r="K91" i="11"/>
  <c r="J128" i="11"/>
  <c r="K128" i="11"/>
  <c r="J112" i="11"/>
  <c r="K112" i="11"/>
  <c r="J100" i="11"/>
  <c r="K100" i="11"/>
  <c r="J19" i="11"/>
  <c r="K19" i="11"/>
</calcChain>
</file>

<file path=xl/sharedStrings.xml><?xml version="1.0" encoding="utf-8"?>
<sst xmlns="http://schemas.openxmlformats.org/spreadsheetml/2006/main" count="711" uniqueCount="162">
  <si>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</si>
  <si>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</si>
  <si>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</si>
  <si>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</si>
  <si>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</si>
  <si>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</si>
  <si>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</si>
  <si>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</si>
  <si>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</si>
  <si>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</si>
  <si>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</si>
  <si>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</si>
  <si>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</si>
  <si>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</si>
  <si>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</si>
  <si>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</si>
  <si>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</si>
  <si>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</si>
  <si>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</si>
  <si>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</si>
  <si>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</si>
  <si>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</si>
  <si>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</si>
  <si>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</si>
  <si>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</si>
  <si>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</si>
  <si>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</si>
  <si>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</si>
  <si>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</si>
  <si>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</si>
  <si>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</si>
  <si>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</si>
  <si>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</si>
  <si>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</si>
  <si>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</si>
  <si>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</si>
  <si>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</si>
  <si>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</si>
  <si>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</si>
  <si>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</si>
  <si>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</si>
  <si>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</si>
  <si>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</si>
  <si>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</si>
  <si>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2019 год</t>
  </si>
  <si>
    <t>2020 год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</si>
  <si>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</si>
  <si>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</si>
  <si>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</si>
  <si>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</si>
  <si>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</si>
  <si>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</si>
  <si>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</si>
  <si>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</si>
  <si>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</si>
  <si>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</si>
  <si>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</si>
  <si>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</si>
  <si>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</si>
  <si>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</si>
  <si>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</si>
  <si>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Объем средств на реализацию</t>
  </si>
  <si>
    <t>ГРБС</t>
  </si>
  <si>
    <t>МП</t>
  </si>
  <si>
    <t>ПМП</t>
  </si>
  <si>
    <t>ОМ</t>
  </si>
  <si>
    <t>НР</t>
  </si>
  <si>
    <t>2021 год</t>
  </si>
  <si>
    <t>02</t>
  </si>
  <si>
    <t>0</t>
  </si>
  <si>
    <t>00</t>
  </si>
  <si>
    <t>12020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</si>
  <si>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</si>
  <si>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</si>
  <si>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</si>
  <si>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</si>
  <si>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</si>
  <si>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</si>
  <si>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</si>
  <si>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</si>
  <si>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</si>
  <si>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17900</t>
  </si>
  <si>
    <t>50820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</si>
  <si>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</si>
  <si>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</si>
  <si>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</si>
  <si>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</si>
  <si>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</si>
  <si>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</si>
  <si>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</si>
  <si>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</si>
  <si>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</si>
  <si>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</si>
  <si>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</si>
  <si>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</si>
  <si>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</si>
  <si>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</si>
  <si>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</si>
  <si>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</si>
  <si>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</si>
  <si>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</si>
  <si>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</si>
  <si>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</si>
  <si>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</si>
  <si>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</si>
  <si>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</si>
  <si>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</si>
  <si>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</si>
  <si>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</si>
  <si>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</si>
  <si>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83350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</si>
  <si>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</si>
  <si>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</si>
  <si>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</si>
  <si>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</si>
  <si>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</si>
  <si>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</si>
  <si>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</si>
  <si>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</si>
  <si>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</si>
  <si>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</si>
  <si>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</si>
  <si>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</si>
  <si>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</si>
  <si>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</si>
  <si>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</si>
  <si>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83300</t>
  </si>
  <si>
    <t>Организация и содержание мест захоронения твердых бытовых отходов (строительство полигона ТБО)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</si>
  <si>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</si>
  <si>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</si>
  <si>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</si>
  <si>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</si>
  <si>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</si>
  <si>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</si>
  <si>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</si>
  <si>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Мероприятия по развитию сельского хозяйства</t>
  </si>
  <si>
    <t>83320</t>
  </si>
  <si>
    <t xml:space="preserve">Приложение </t>
  </si>
  <si>
    <t xml:space="preserve"> к постановлению администрации</t>
  </si>
  <si>
    <t>Погарского района</t>
  </si>
  <si>
    <t>Поддержка отрасли культуры (подключение муниципальных общедоступных библиотек к сети Интернет (Юдиновская поселенческая библиотека-структурное подразделение "МБУК Централизованная библиотечная система Погарского района")</t>
  </si>
  <si>
    <t>L5190</t>
  </si>
  <si>
    <t>Поддержка отрасли культуры (подключение муниципальных общедоступных библиотек к сети Интернет (Сопычевская поселенческая библиотека-структурное подразделение "МБУК Централизованная библиотечная система Погарского района")</t>
  </si>
  <si>
    <t>Поддержка отрасли культуры (государственная поддержка лучших сельских учреждений культуры (Долботовский сельский дом культуры-структурное подразделение МБУК "Погарский Районный Дом Культуры")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</si>
  <si>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</si>
  <si>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</si>
  <si>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(софинансирование на ремонтные работы здания Юдиновского сельского Дома культуры -структурное подразделение МБУК "Погарский Районный Дом Культуры")</t>
  </si>
  <si>
    <t>S4240</t>
  </si>
  <si>
    <t>52430</t>
  </si>
  <si>
    <t>82400</t>
  </si>
  <si>
    <t>S3450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</si>
  <si>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(приобретение комплектов звукоусилительного оборудования для МБУК Музей</t>
  </si>
  <si>
    <t>Подготовка объектов ЖКХ к зиме (капитальный ремонт напорного канализационного коллектора в п.Вадьковка)</t>
  </si>
  <si>
    <t>Мероприятия по развитию культуры (проверка сметы, изготовление ПСД на ремонт Юдиновского СДК)</t>
  </si>
  <si>
    <t>Строительство и реконструкция  (модернизация) объектов питьевого водоснабжения (строительство системы водоснабжения с.Лобки Погарского района)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</si>
  <si>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</si>
  <si>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(приобретение и установка металлической двери для Савостьяновского сельского клуба - СП МБУК "Погарский РДК")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</si>
  <si>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</si>
  <si>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</si>
  <si>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</si>
  <si>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</si>
  <si>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от 31.10.2019 №815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</si>
</sst>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Fill="1"/>
    <xf numFmtId="164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 applyAlignment="1">
      <alignment horizontal="left" vertical="center" indent="15"/>
    </xf>
    <xf numFmtId="0" fontId="1" fillId="0" borderId="0" xfId="0" applyFont="1" applyFill="1"/>
    <xf numFmtId="0" fontId="2" fillId="0" borderId="0" xfId="0" applyFont="1" applyAlignment="1"/>
    <xf numFmtId="0" fontId="2" fillId="0" borderId="0" xfId="0" applyFont="1" applyFill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5"/>
  <sheetViews>
    <sheetView tabSelected="1" view="pageBreakPreview" topLeftCell="A262" zoomScale="80" zoomScaleNormal="50" zoomScaleSheetLayoutView="80" workbookViewId="0">
      <selection activeCell="AE272" sqref="AE272"/>
    </sheetView>
  </sheetViews>
  <sheetFormatPr defaultColWidth="2.7109375" defaultRowHeight="55.15" customHeight="1" x14ac:dyDescent="0.25"/>
  <cols>
    <col min="1" max="1" width="7.140625" style="18" customWidth="1"/>
    <col min="2" max="2" width="37" style="10" customWidth="1"/>
    <col min="3" max="3" width="18.5703125" style="1" customWidth="1"/>
    <col min="4" max="4" width="24" style="2" customWidth="1"/>
    <col min="5" max="5" width="11.28515625" style="2" customWidth="1"/>
    <col min="6" max="6" width="10.140625" style="2" customWidth="1"/>
    <col min="7" max="7" width="11.140625" style="2" customWidth="1"/>
    <col min="8" max="8" width="8.28515625" style="2" customWidth="1"/>
    <col min="9" max="9" width="9.28515625" style="2" customWidth="1"/>
    <col min="10" max="10" width="16.28515625" style="7" customWidth="1"/>
    <col min="11" max="11" width="17" style="7" customWidth="1"/>
    <col min="12" max="12" width="17.140625" style="7" customWidth="1"/>
    <col min="13" max="13" width="48.5703125" style="25" customWidth="1"/>
    <col min="14" max="14" width="5.5703125" style="9" customWidth="1"/>
    <col min="15" max="16384" width="2.7109375" style="1"/>
  </cols>
  <sheetData>
    <row r="1" spans="1:14" ht="27.6" customHeight="1" x14ac:dyDescent="0.25">
      <c r="B1" s="11"/>
      <c r="C1" s="2"/>
      <c r="L1" s="78" t="s">
        <v>137</v>
      </c>
      <c r="M1" s="78"/>
      <c r="N1" s="8"/>
    </row>
    <row r="2" spans="1:14" ht="25.15" customHeight="1" x14ac:dyDescent="0.25">
      <c r="B2" s="11"/>
      <c r="C2" s="2"/>
      <c r="L2" s="4" t="s">
        <v>138</v>
      </c>
      <c r="M2" s="28"/>
      <c r="N2" s="8"/>
    </row>
    <row r="3" spans="1:14" ht="33" customHeight="1" x14ac:dyDescent="0.25">
      <c r="B3" s="11"/>
      <c r="C3" s="2"/>
      <c r="L3" s="4" t="s">
        <v>139</v>
      </c>
      <c r="M3" s="28"/>
      <c r="N3" s="4"/>
    </row>
    <row r="4" spans="1:14" ht="25.15" customHeight="1" x14ac:dyDescent="0.25">
      <c r="B4" s="11"/>
      <c r="C4" s="2"/>
      <c r="L4" s="4" t="s">
        <v>161</v>
      </c>
      <c r="M4" s="28"/>
      <c r="N4" s="8"/>
    </row>
    <row r="5" spans="1:14" ht="21" customHeight="1" x14ac:dyDescent="0.25">
      <c r="B5" s="4"/>
      <c r="C5" s="4"/>
      <c r="D5" s="4"/>
      <c r="E5" s="4"/>
      <c r="F5" s="4"/>
      <c r="G5" s="4"/>
      <c r="H5" s="4"/>
      <c r="I5" s="4"/>
      <c r="J5" s="3"/>
      <c r="K5" s="66"/>
      <c r="L5" s="66"/>
      <c r="M5" s="66"/>
    </row>
    <row r="6" spans="1:14" ht="25.15" customHeight="1" x14ac:dyDescent="0.25">
      <c r="B6" s="67" t="s">
        <v>9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4" ht="28.15" customHeight="1" x14ac:dyDescent="0.25">
      <c r="B7" s="67" t="s">
        <v>10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4" ht="31.15" customHeight="1" x14ac:dyDescent="0.25">
      <c r="B8" s="67" t="s">
        <v>59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4" ht="55.15" customHeight="1" x14ac:dyDescent="0.25">
      <c r="A9" s="84"/>
      <c r="B9" s="44" t="s">
        <v>23</v>
      </c>
      <c r="C9" s="44" t="s">
        <v>2</v>
      </c>
      <c r="D9" s="44" t="s">
        <v>3</v>
      </c>
      <c r="E9" s="79" t="s">
        <v>60</v>
      </c>
      <c r="F9" s="80"/>
      <c r="G9" s="80"/>
      <c r="H9" s="80"/>
      <c r="I9" s="81"/>
      <c r="J9" s="79" t="s">
        <v>61</v>
      </c>
      <c r="K9" s="80"/>
      <c r="L9" s="81"/>
      <c r="M9" s="68" t="s">
        <v>88</v>
      </c>
    </row>
    <row r="10" spans="1:14" ht="55.15" customHeight="1" x14ac:dyDescent="0.25">
      <c r="A10" s="85"/>
      <c r="B10" s="45"/>
      <c r="C10" s="45"/>
      <c r="D10" s="45"/>
      <c r="E10" s="44" t="s">
        <v>62</v>
      </c>
      <c r="F10" s="44" t="s">
        <v>63</v>
      </c>
      <c r="G10" s="44" t="s">
        <v>64</v>
      </c>
      <c r="H10" s="44" t="s">
        <v>65</v>
      </c>
      <c r="I10" s="44" t="s">
        <v>66</v>
      </c>
      <c r="J10" s="82" t="s">
        <v>44</v>
      </c>
      <c r="K10" s="82" t="s">
        <v>45</v>
      </c>
      <c r="L10" s="82" t="s">
        <v>67</v>
      </c>
      <c r="M10" s="69"/>
    </row>
    <row r="11" spans="1:14" ht="10.5" customHeight="1" x14ac:dyDescent="0.25">
      <c r="A11" s="86"/>
      <c r="B11" s="46"/>
      <c r="C11" s="46"/>
      <c r="D11" s="46"/>
      <c r="E11" s="46"/>
      <c r="F11" s="46"/>
      <c r="G11" s="46"/>
      <c r="H11" s="46"/>
      <c r="I11" s="46"/>
      <c r="J11" s="83"/>
      <c r="K11" s="83"/>
      <c r="L11" s="83"/>
      <c r="M11" s="70"/>
    </row>
    <row r="12" spans="1:14" s="2" customFormat="1" ht="55.15" customHeight="1" x14ac:dyDescent="0.25">
      <c r="A12" s="47">
        <v>1</v>
      </c>
      <c r="B12" s="50" t="s">
        <v>86</v>
      </c>
      <c r="C12" s="53" t="s">
        <v>11</v>
      </c>
      <c r="D12" s="13" t="s">
        <v>4</v>
      </c>
      <c r="E12" s="15"/>
      <c r="F12" s="15"/>
      <c r="G12" s="15"/>
      <c r="H12" s="15"/>
      <c r="I12" s="15"/>
      <c r="J12" s="19"/>
      <c r="K12" s="19"/>
      <c r="L12" s="19"/>
      <c r="M12" s="44"/>
      <c r="N12" s="9"/>
    </row>
    <row r="13" spans="1:14" s="2" customFormat="1" ht="55.15" customHeight="1" x14ac:dyDescent="0.25">
      <c r="A13" s="48"/>
      <c r="B13" s="51"/>
      <c r="C13" s="54"/>
      <c r="D13" s="13" t="s">
        <v>5</v>
      </c>
      <c r="E13" s="16">
        <v>916</v>
      </c>
      <c r="F13" s="16" t="s">
        <v>68</v>
      </c>
      <c r="G13" s="16" t="s">
        <v>69</v>
      </c>
      <c r="H13" s="16" t="s">
        <v>70</v>
      </c>
      <c r="I13" s="16" t="s">
        <v>87</v>
      </c>
      <c r="J13" s="19">
        <f>1295920-28358+20127</f>
        <v>1287689</v>
      </c>
      <c r="K13" s="19">
        <v>1295920</v>
      </c>
      <c r="L13" s="19">
        <v>1295920</v>
      </c>
      <c r="M13" s="45"/>
      <c r="N13" s="9"/>
    </row>
    <row r="14" spans="1:14" s="2" customFormat="1" ht="55.15" customHeight="1" x14ac:dyDescent="0.25">
      <c r="A14" s="48"/>
      <c r="B14" s="51"/>
      <c r="C14" s="54"/>
      <c r="D14" s="13" t="s">
        <v>6</v>
      </c>
      <c r="E14" s="15"/>
      <c r="F14" s="15"/>
      <c r="G14" s="15"/>
      <c r="H14" s="15"/>
      <c r="I14" s="15"/>
      <c r="J14" s="19"/>
      <c r="K14" s="19"/>
      <c r="L14" s="19"/>
      <c r="M14" s="45"/>
      <c r="N14" s="9"/>
    </row>
    <row r="15" spans="1:14" s="2" customFormat="1" ht="55.15" customHeight="1" x14ac:dyDescent="0.25">
      <c r="A15" s="49"/>
      <c r="B15" s="52"/>
      <c r="C15" s="54"/>
      <c r="D15" s="20" t="s">
        <v>12</v>
      </c>
      <c r="E15" s="15"/>
      <c r="F15" s="15"/>
      <c r="G15" s="15"/>
      <c r="H15" s="15"/>
      <c r="I15" s="15"/>
      <c r="J15" s="21">
        <f>J12+J13+J14</f>
        <v>1287689</v>
      </c>
      <c r="K15" s="21">
        <f t="shared" ref="K15:L15" si="0">K12+K13+K14</f>
        <v>1295920</v>
      </c>
      <c r="L15" s="21">
        <f t="shared" si="0"/>
        <v>1295920</v>
      </c>
      <c r="M15" s="46"/>
      <c r="N15" s="9"/>
    </row>
    <row r="16" spans="1:14" s="2" customFormat="1" ht="55.15" customHeight="1" x14ac:dyDescent="0.25">
      <c r="A16" s="47">
        <v>2</v>
      </c>
      <c r="B16" s="55" t="s">
        <v>89</v>
      </c>
      <c r="C16" s="53" t="s">
        <v>11</v>
      </c>
      <c r="D16" s="13" t="s">
        <v>4</v>
      </c>
      <c r="E16" s="15"/>
      <c r="F16" s="15"/>
      <c r="G16" s="15"/>
      <c r="H16" s="15"/>
      <c r="I16" s="15"/>
      <c r="J16" s="22"/>
      <c r="K16" s="22"/>
      <c r="L16" s="22"/>
      <c r="M16" s="57"/>
      <c r="N16" s="9"/>
    </row>
    <row r="17" spans="1:14" s="2" customFormat="1" ht="55.15" customHeight="1" x14ac:dyDescent="0.25">
      <c r="A17" s="48"/>
      <c r="B17" s="59"/>
      <c r="C17" s="54"/>
      <c r="D17" s="13" t="s">
        <v>5</v>
      </c>
      <c r="E17" s="16" t="s">
        <v>72</v>
      </c>
      <c r="F17" s="16" t="s">
        <v>68</v>
      </c>
      <c r="G17" s="16" t="s">
        <v>69</v>
      </c>
      <c r="H17" s="16" t="s">
        <v>70</v>
      </c>
      <c r="I17" s="16" t="s">
        <v>90</v>
      </c>
      <c r="J17" s="17">
        <f>20607155-49922+1202000+1714966+75000</f>
        <v>23549199</v>
      </c>
      <c r="K17" s="17">
        <v>20404725</v>
      </c>
      <c r="L17" s="17">
        <v>20404725</v>
      </c>
      <c r="M17" s="58"/>
      <c r="N17" s="9"/>
    </row>
    <row r="18" spans="1:14" s="2" customFormat="1" ht="55.15" customHeight="1" x14ac:dyDescent="0.25">
      <c r="A18" s="48"/>
      <c r="B18" s="59"/>
      <c r="C18" s="54"/>
      <c r="D18" s="13" t="s">
        <v>6</v>
      </c>
      <c r="E18" s="14"/>
      <c r="F18" s="14"/>
      <c r="G18" s="14"/>
      <c r="H18" s="14"/>
      <c r="I18" s="14"/>
      <c r="J18" s="17"/>
      <c r="K18" s="17"/>
      <c r="L18" s="17"/>
      <c r="M18" s="58"/>
      <c r="N18" s="9"/>
    </row>
    <row r="19" spans="1:14" s="2" customFormat="1" ht="55.15" customHeight="1" x14ac:dyDescent="0.25">
      <c r="A19" s="49"/>
      <c r="B19" s="59"/>
      <c r="C19" s="54"/>
      <c r="D19" s="20" t="s">
        <v>12</v>
      </c>
      <c r="E19" s="15"/>
      <c r="F19" s="15"/>
      <c r="G19" s="15"/>
      <c r="H19" s="15"/>
      <c r="I19" s="15"/>
      <c r="J19" s="5">
        <f t="shared" ref="J19:L19" si="1">J16+J17+J18</f>
        <v>23549199</v>
      </c>
      <c r="K19" s="5">
        <f>K16+K17+K18</f>
        <v>20404725</v>
      </c>
      <c r="L19" s="5">
        <f t="shared" si="1"/>
        <v>20404725</v>
      </c>
      <c r="M19" s="58"/>
      <c r="N19" s="9"/>
    </row>
    <row r="20" spans="1:14" s="2" customFormat="1" ht="55.15" customHeight="1" x14ac:dyDescent="0.25">
      <c r="A20" s="47">
        <v>3</v>
      </c>
      <c r="B20" s="55" t="s">
        <v>91</v>
      </c>
      <c r="C20" s="53" t="s">
        <v>11</v>
      </c>
      <c r="D20" s="13" t="s">
        <v>4</v>
      </c>
      <c r="E20" s="15"/>
      <c r="F20" s="15"/>
      <c r="G20" s="15"/>
      <c r="H20" s="15"/>
      <c r="I20" s="15"/>
      <c r="J20" s="22"/>
      <c r="K20" s="22"/>
      <c r="L20" s="22"/>
      <c r="M20" s="57"/>
      <c r="N20" s="9"/>
    </row>
    <row r="21" spans="1:14" s="2" customFormat="1" ht="55.15" customHeight="1" x14ac:dyDescent="0.25">
      <c r="A21" s="48"/>
      <c r="B21" s="59"/>
      <c r="C21" s="54"/>
      <c r="D21" s="13" t="s">
        <v>5</v>
      </c>
      <c r="E21" s="16" t="s">
        <v>72</v>
      </c>
      <c r="F21" s="16" t="s">
        <v>68</v>
      </c>
      <c r="G21" s="16" t="s">
        <v>69</v>
      </c>
      <c r="H21" s="16" t="s">
        <v>70</v>
      </c>
      <c r="I21" s="16" t="s">
        <v>92</v>
      </c>
      <c r="J21" s="17">
        <f>97000+78280-75000</f>
        <v>100280</v>
      </c>
      <c r="K21" s="17">
        <v>97000</v>
      </c>
      <c r="L21" s="17">
        <v>97000</v>
      </c>
      <c r="M21" s="58"/>
      <c r="N21" s="9"/>
    </row>
    <row r="22" spans="1:14" s="2" customFormat="1" ht="55.15" customHeight="1" x14ac:dyDescent="0.25">
      <c r="A22" s="48"/>
      <c r="B22" s="59"/>
      <c r="C22" s="54"/>
      <c r="D22" s="13" t="s">
        <v>6</v>
      </c>
      <c r="E22" s="14"/>
      <c r="F22" s="14"/>
      <c r="G22" s="14"/>
      <c r="H22" s="14"/>
      <c r="I22" s="14"/>
      <c r="J22" s="17"/>
      <c r="K22" s="17"/>
      <c r="L22" s="17"/>
      <c r="M22" s="58"/>
      <c r="N22" s="9"/>
    </row>
    <row r="23" spans="1:14" s="2" customFormat="1" ht="55.15" customHeight="1" x14ac:dyDescent="0.25">
      <c r="A23" s="49"/>
      <c r="B23" s="59"/>
      <c r="C23" s="54"/>
      <c r="D23" s="20" t="s">
        <v>12</v>
      </c>
      <c r="E23" s="15"/>
      <c r="F23" s="15"/>
      <c r="G23" s="15"/>
      <c r="H23" s="15"/>
      <c r="I23" s="15"/>
      <c r="J23" s="5">
        <f t="shared" ref="J23" si="2">J20+J21+J22</f>
        <v>100280</v>
      </c>
      <c r="K23" s="5">
        <f>K20+K21+K22</f>
        <v>97000</v>
      </c>
      <c r="L23" s="5">
        <f t="shared" ref="L23" si="3">L20+L21+L22</f>
        <v>97000</v>
      </c>
      <c r="M23" s="58"/>
      <c r="N23" s="9"/>
    </row>
    <row r="24" spans="1:14" s="2" customFormat="1" ht="55.15" customHeight="1" x14ac:dyDescent="0.25">
      <c r="A24" s="47">
        <v>4</v>
      </c>
      <c r="B24" s="55" t="s">
        <v>26</v>
      </c>
      <c r="C24" s="53" t="s">
        <v>11</v>
      </c>
      <c r="D24" s="12" t="s">
        <v>4</v>
      </c>
      <c r="E24" s="16"/>
      <c r="F24" s="16"/>
      <c r="G24" s="16"/>
      <c r="H24" s="16"/>
      <c r="I24" s="16"/>
      <c r="J24" s="17"/>
      <c r="K24" s="17"/>
      <c r="L24" s="17"/>
      <c r="M24" s="57">
        <v>1</v>
      </c>
      <c r="N24" s="9"/>
    </row>
    <row r="25" spans="1:14" s="2" customFormat="1" ht="55.15" customHeight="1" x14ac:dyDescent="0.25">
      <c r="A25" s="48"/>
      <c r="B25" s="59"/>
      <c r="C25" s="54"/>
      <c r="D25" s="12" t="s">
        <v>5</v>
      </c>
      <c r="E25" s="16" t="s">
        <v>72</v>
      </c>
      <c r="F25" s="16" t="s">
        <v>68</v>
      </c>
      <c r="G25" s="16" t="s">
        <v>69</v>
      </c>
      <c r="H25" s="16" t="s">
        <v>70</v>
      </c>
      <c r="I25" s="16" t="s">
        <v>94</v>
      </c>
      <c r="J25" s="17">
        <f>3318857-66000</f>
        <v>3252857</v>
      </c>
      <c r="K25" s="17">
        <v>3318857</v>
      </c>
      <c r="L25" s="17">
        <v>3318857</v>
      </c>
      <c r="M25" s="57"/>
      <c r="N25" s="9"/>
    </row>
    <row r="26" spans="1:14" s="2" customFormat="1" ht="55.15" customHeight="1" x14ac:dyDescent="0.25">
      <c r="A26" s="48"/>
      <c r="B26" s="59"/>
      <c r="C26" s="54"/>
      <c r="D26" s="12" t="s">
        <v>6</v>
      </c>
      <c r="E26" s="16"/>
      <c r="F26" s="16"/>
      <c r="G26" s="16"/>
      <c r="H26" s="16"/>
      <c r="I26" s="16"/>
      <c r="J26" s="22"/>
      <c r="K26" s="22"/>
      <c r="L26" s="22"/>
      <c r="M26" s="57"/>
      <c r="N26" s="9"/>
    </row>
    <row r="27" spans="1:14" s="2" customFormat="1" ht="55.15" customHeight="1" x14ac:dyDescent="0.25">
      <c r="A27" s="49"/>
      <c r="B27" s="59"/>
      <c r="C27" s="54"/>
      <c r="D27" s="20" t="s">
        <v>7</v>
      </c>
      <c r="E27" s="15"/>
      <c r="F27" s="15"/>
      <c r="G27" s="15"/>
      <c r="H27" s="15"/>
      <c r="I27" s="15"/>
      <c r="J27" s="5">
        <f>J24+J25+J26</f>
        <v>3252857</v>
      </c>
      <c r="K27" s="5">
        <f t="shared" ref="K27:L27" si="4">K24+K25+K26</f>
        <v>3318857</v>
      </c>
      <c r="L27" s="5">
        <f t="shared" si="4"/>
        <v>3318857</v>
      </c>
      <c r="M27" s="57"/>
      <c r="N27" s="9"/>
    </row>
    <row r="28" spans="1:14" s="2" customFormat="1" ht="55.15" customHeight="1" x14ac:dyDescent="0.25">
      <c r="A28" s="47">
        <v>5</v>
      </c>
      <c r="B28" s="55" t="s">
        <v>27</v>
      </c>
      <c r="C28" s="53" t="s">
        <v>28</v>
      </c>
      <c r="D28" s="12" t="s">
        <v>4</v>
      </c>
      <c r="E28" s="16"/>
      <c r="F28" s="16"/>
      <c r="G28" s="16"/>
      <c r="H28" s="16"/>
      <c r="I28" s="16"/>
      <c r="J28" s="17"/>
      <c r="K28" s="17"/>
      <c r="L28" s="17"/>
      <c r="M28" s="57">
        <v>2</v>
      </c>
      <c r="N28" s="9"/>
    </row>
    <row r="29" spans="1:14" s="2" customFormat="1" ht="55.15" customHeight="1" x14ac:dyDescent="0.25">
      <c r="A29" s="48"/>
      <c r="B29" s="59"/>
      <c r="C29" s="54"/>
      <c r="D29" s="12" t="s">
        <v>5</v>
      </c>
      <c r="E29" s="16" t="s">
        <v>72</v>
      </c>
      <c r="F29" s="16" t="s">
        <v>68</v>
      </c>
      <c r="G29" s="16" t="s">
        <v>69</v>
      </c>
      <c r="H29" s="16" t="s">
        <v>70</v>
      </c>
      <c r="I29" s="16" t="s">
        <v>95</v>
      </c>
      <c r="J29" s="17">
        <v>2163155</v>
      </c>
      <c r="K29" s="17">
        <v>2163155</v>
      </c>
      <c r="L29" s="17">
        <v>2163155</v>
      </c>
      <c r="M29" s="57"/>
      <c r="N29" s="9"/>
    </row>
    <row r="30" spans="1:14" s="2" customFormat="1" ht="55.15" customHeight="1" x14ac:dyDescent="0.25">
      <c r="A30" s="48"/>
      <c r="B30" s="59"/>
      <c r="C30" s="54"/>
      <c r="D30" s="12" t="s">
        <v>6</v>
      </c>
      <c r="E30" s="16"/>
      <c r="F30" s="16"/>
      <c r="G30" s="16"/>
      <c r="H30" s="16"/>
      <c r="I30" s="16"/>
      <c r="J30" s="17"/>
      <c r="K30" s="17"/>
      <c r="L30" s="17"/>
      <c r="M30" s="57"/>
      <c r="N30" s="9"/>
    </row>
    <row r="31" spans="1:14" s="2" customFormat="1" ht="55.15" customHeight="1" x14ac:dyDescent="0.25">
      <c r="A31" s="49"/>
      <c r="B31" s="59"/>
      <c r="C31" s="54"/>
      <c r="D31" s="20" t="s">
        <v>7</v>
      </c>
      <c r="E31" s="15"/>
      <c r="F31" s="15"/>
      <c r="G31" s="15"/>
      <c r="H31" s="15"/>
      <c r="I31" s="15"/>
      <c r="J31" s="5">
        <f>J28+J29+J30</f>
        <v>2163155</v>
      </c>
      <c r="K31" s="5">
        <f t="shared" ref="K31:L31" si="5">K28+K29+K30</f>
        <v>2163155</v>
      </c>
      <c r="L31" s="5">
        <f t="shared" si="5"/>
        <v>2163155</v>
      </c>
      <c r="M31" s="57"/>
      <c r="N31" s="9"/>
    </row>
    <row r="32" spans="1:14" s="2" customFormat="1" ht="55.15" customHeight="1" x14ac:dyDescent="0.25">
      <c r="A32" s="47">
        <v>6</v>
      </c>
      <c r="B32" s="55" t="s">
        <v>53</v>
      </c>
      <c r="C32" s="53" t="s">
        <v>11</v>
      </c>
      <c r="D32" s="13" t="s">
        <v>4</v>
      </c>
      <c r="E32" s="14"/>
      <c r="F32" s="14"/>
      <c r="G32" s="14"/>
      <c r="H32" s="14"/>
      <c r="I32" s="14"/>
      <c r="J32" s="17"/>
      <c r="K32" s="17"/>
      <c r="L32" s="17"/>
      <c r="M32" s="57"/>
      <c r="N32" s="9"/>
    </row>
    <row r="33" spans="1:14" s="2" customFormat="1" ht="55.15" customHeight="1" x14ac:dyDescent="0.25">
      <c r="A33" s="48"/>
      <c r="B33" s="59"/>
      <c r="C33" s="54"/>
      <c r="D33" s="13" t="s">
        <v>5</v>
      </c>
      <c r="E33" s="14" t="s">
        <v>72</v>
      </c>
      <c r="F33" s="14" t="s">
        <v>68</v>
      </c>
      <c r="G33" s="14" t="s">
        <v>69</v>
      </c>
      <c r="H33" s="14" t="s">
        <v>70</v>
      </c>
      <c r="I33" s="14" t="s">
        <v>115</v>
      </c>
      <c r="J33" s="17">
        <v>9200000</v>
      </c>
      <c r="K33" s="17">
        <v>9200000</v>
      </c>
      <c r="L33" s="17">
        <v>9200000</v>
      </c>
      <c r="M33" s="57"/>
      <c r="N33" s="9"/>
    </row>
    <row r="34" spans="1:14" s="2" customFormat="1" ht="55.15" customHeight="1" x14ac:dyDescent="0.25">
      <c r="A34" s="48"/>
      <c r="B34" s="59"/>
      <c r="C34" s="54"/>
      <c r="D34" s="13" t="s">
        <v>6</v>
      </c>
      <c r="E34" s="14"/>
      <c r="F34" s="14"/>
      <c r="G34" s="14"/>
      <c r="H34" s="14"/>
      <c r="I34" s="14"/>
      <c r="J34" s="17"/>
      <c r="K34" s="17"/>
      <c r="L34" s="17"/>
      <c r="M34" s="57"/>
      <c r="N34" s="9"/>
    </row>
    <row r="35" spans="1:14" s="2" customFormat="1" ht="55.15" customHeight="1" x14ac:dyDescent="0.25">
      <c r="A35" s="49"/>
      <c r="B35" s="59"/>
      <c r="C35" s="54"/>
      <c r="D35" s="20" t="s">
        <v>7</v>
      </c>
      <c r="E35" s="15"/>
      <c r="F35" s="15"/>
      <c r="G35" s="15"/>
      <c r="H35" s="15"/>
      <c r="I35" s="15"/>
      <c r="J35" s="5">
        <f>J32+J33+J34</f>
        <v>9200000</v>
      </c>
      <c r="K35" s="5">
        <f t="shared" ref="K35:L35" si="6">K32+K33+K34</f>
        <v>9200000</v>
      </c>
      <c r="L35" s="5">
        <f t="shared" si="6"/>
        <v>9200000</v>
      </c>
      <c r="M35" s="57"/>
      <c r="N35" s="9"/>
    </row>
    <row r="36" spans="1:14" s="2" customFormat="1" ht="55.15" customHeight="1" x14ac:dyDescent="0.25">
      <c r="A36" s="47">
        <v>7</v>
      </c>
      <c r="B36" s="55" t="s">
        <v>52</v>
      </c>
      <c r="C36" s="53" t="s">
        <v>11</v>
      </c>
      <c r="D36" s="13" t="s">
        <v>4</v>
      </c>
      <c r="E36" s="14"/>
      <c r="F36" s="14"/>
      <c r="G36" s="14"/>
      <c r="H36" s="14"/>
      <c r="I36" s="14"/>
      <c r="J36" s="17"/>
      <c r="K36" s="17"/>
      <c r="L36" s="17"/>
      <c r="M36" s="57"/>
      <c r="N36" s="9"/>
    </row>
    <row r="37" spans="1:14" s="2" customFormat="1" ht="55.15" customHeight="1" x14ac:dyDescent="0.25">
      <c r="A37" s="48"/>
      <c r="B37" s="59"/>
      <c r="C37" s="54"/>
      <c r="D37" s="13" t="s">
        <v>5</v>
      </c>
      <c r="E37" s="14" t="s">
        <v>72</v>
      </c>
      <c r="F37" s="14" t="s">
        <v>68</v>
      </c>
      <c r="G37" s="14" t="s">
        <v>69</v>
      </c>
      <c r="H37" s="14" t="s">
        <v>70</v>
      </c>
      <c r="I37" s="14" t="s">
        <v>96</v>
      </c>
      <c r="J37" s="17">
        <f>8268545-700000</f>
        <v>7568545</v>
      </c>
      <c r="K37" s="17">
        <v>8268545</v>
      </c>
      <c r="L37" s="17">
        <v>8268545</v>
      </c>
      <c r="M37" s="57"/>
      <c r="N37" s="9"/>
    </row>
    <row r="38" spans="1:14" s="2" customFormat="1" ht="55.15" customHeight="1" x14ac:dyDescent="0.25">
      <c r="A38" s="48"/>
      <c r="B38" s="59"/>
      <c r="C38" s="54"/>
      <c r="D38" s="13" t="s">
        <v>6</v>
      </c>
      <c r="E38" s="14"/>
      <c r="F38" s="14"/>
      <c r="G38" s="14"/>
      <c r="H38" s="14"/>
      <c r="I38" s="14"/>
      <c r="J38" s="17"/>
      <c r="K38" s="17"/>
      <c r="L38" s="17"/>
      <c r="M38" s="57"/>
      <c r="N38" s="9"/>
    </row>
    <row r="39" spans="1:14" s="2" customFormat="1" ht="55.15" customHeight="1" x14ac:dyDescent="0.25">
      <c r="A39" s="49"/>
      <c r="B39" s="59"/>
      <c r="C39" s="54"/>
      <c r="D39" s="20" t="s">
        <v>7</v>
      </c>
      <c r="E39" s="15"/>
      <c r="F39" s="15"/>
      <c r="G39" s="15"/>
      <c r="H39" s="15"/>
      <c r="I39" s="15"/>
      <c r="J39" s="5">
        <f>J36+J37+J38</f>
        <v>7568545</v>
      </c>
      <c r="K39" s="5">
        <f t="shared" ref="K39:L39" si="7">K36+K37+K38</f>
        <v>8268545</v>
      </c>
      <c r="L39" s="5">
        <f t="shared" si="7"/>
        <v>8268545</v>
      </c>
      <c r="M39" s="57"/>
      <c r="N39" s="9"/>
    </row>
    <row r="40" spans="1:14" s="2" customFormat="1" ht="55.15" customHeight="1" x14ac:dyDescent="0.25">
      <c r="A40" s="47">
        <v>8</v>
      </c>
      <c r="B40" s="55" t="s">
        <v>57</v>
      </c>
      <c r="C40" s="53" t="s">
        <v>11</v>
      </c>
      <c r="D40" s="13" t="s">
        <v>4</v>
      </c>
      <c r="E40" s="14"/>
      <c r="F40" s="14"/>
      <c r="G40" s="14"/>
      <c r="H40" s="14"/>
      <c r="I40" s="14"/>
      <c r="J40" s="17"/>
      <c r="K40" s="17"/>
      <c r="L40" s="17"/>
      <c r="M40" s="57">
        <v>1</v>
      </c>
      <c r="N40" s="9"/>
    </row>
    <row r="41" spans="1:14" s="2" customFormat="1" ht="55.15" customHeight="1" x14ac:dyDescent="0.25">
      <c r="A41" s="48"/>
      <c r="B41" s="59"/>
      <c r="C41" s="54"/>
      <c r="D41" s="13" t="s">
        <v>5</v>
      </c>
      <c r="E41" s="14" t="s">
        <v>72</v>
      </c>
      <c r="F41" s="14" t="s">
        <v>68</v>
      </c>
      <c r="G41" s="14" t="s">
        <v>69</v>
      </c>
      <c r="H41" s="14" t="s">
        <v>70</v>
      </c>
      <c r="I41" s="14" t="s">
        <v>116</v>
      </c>
      <c r="J41" s="17">
        <v>6500000</v>
      </c>
      <c r="K41" s="17">
        <v>6500000</v>
      </c>
      <c r="L41" s="17">
        <v>6500000</v>
      </c>
      <c r="M41" s="57"/>
      <c r="N41" s="9"/>
    </row>
    <row r="42" spans="1:14" s="2" customFormat="1" ht="55.15" customHeight="1" x14ac:dyDescent="0.25">
      <c r="A42" s="48"/>
      <c r="B42" s="59"/>
      <c r="C42" s="54"/>
      <c r="D42" s="13" t="s">
        <v>6</v>
      </c>
      <c r="E42" s="14"/>
      <c r="F42" s="14"/>
      <c r="G42" s="14"/>
      <c r="H42" s="14"/>
      <c r="I42" s="14"/>
      <c r="J42" s="17"/>
      <c r="K42" s="17"/>
      <c r="L42" s="17"/>
      <c r="M42" s="57"/>
      <c r="N42" s="9"/>
    </row>
    <row r="43" spans="1:14" s="2" customFormat="1" ht="55.15" customHeight="1" x14ac:dyDescent="0.25">
      <c r="A43" s="49"/>
      <c r="B43" s="59"/>
      <c r="C43" s="54"/>
      <c r="D43" s="20" t="s">
        <v>7</v>
      </c>
      <c r="E43" s="15"/>
      <c r="F43" s="15"/>
      <c r="G43" s="15"/>
      <c r="H43" s="15"/>
      <c r="I43" s="15"/>
      <c r="J43" s="5">
        <f>J40+J41+J42</f>
        <v>6500000</v>
      </c>
      <c r="K43" s="5">
        <f t="shared" ref="K43:L43" si="8">K40+K41+K42</f>
        <v>6500000</v>
      </c>
      <c r="L43" s="5">
        <f t="shared" si="8"/>
        <v>6500000</v>
      </c>
      <c r="M43" s="57"/>
      <c r="N43" s="9"/>
    </row>
    <row r="44" spans="1:14" s="2" customFormat="1" ht="55.15" customHeight="1" x14ac:dyDescent="0.25">
      <c r="A44" s="47">
        <v>9</v>
      </c>
      <c r="B44" s="55" t="s">
        <v>29</v>
      </c>
      <c r="C44" s="53" t="s">
        <v>24</v>
      </c>
      <c r="D44" s="12" t="s">
        <v>4</v>
      </c>
      <c r="E44" s="16"/>
      <c r="F44" s="16"/>
      <c r="G44" s="16"/>
      <c r="H44" s="16"/>
      <c r="I44" s="16"/>
      <c r="J44" s="17"/>
      <c r="K44" s="17"/>
      <c r="L44" s="17"/>
      <c r="M44" s="57">
        <v>3</v>
      </c>
      <c r="N44" s="9"/>
    </row>
    <row r="45" spans="1:14" s="2" customFormat="1" ht="55.15" customHeight="1" x14ac:dyDescent="0.25">
      <c r="A45" s="48"/>
      <c r="B45" s="59"/>
      <c r="C45" s="54"/>
      <c r="D45" s="12" t="s">
        <v>5</v>
      </c>
      <c r="E45" s="16" t="s">
        <v>72</v>
      </c>
      <c r="F45" s="16" t="s">
        <v>68</v>
      </c>
      <c r="G45" s="16" t="s">
        <v>69</v>
      </c>
      <c r="H45" s="16" t="s">
        <v>70</v>
      </c>
      <c r="I45" s="16" t="s">
        <v>97</v>
      </c>
      <c r="J45" s="17">
        <v>10174566</v>
      </c>
      <c r="K45" s="17">
        <v>8235564</v>
      </c>
      <c r="L45" s="17">
        <v>8235564</v>
      </c>
      <c r="M45" s="57"/>
      <c r="N45" s="9"/>
    </row>
    <row r="46" spans="1:14" s="2" customFormat="1" ht="55.15" customHeight="1" x14ac:dyDescent="0.25">
      <c r="A46" s="48"/>
      <c r="B46" s="59"/>
      <c r="C46" s="54"/>
      <c r="D46" s="12" t="s">
        <v>6</v>
      </c>
      <c r="E46" s="16"/>
      <c r="F46" s="16"/>
      <c r="G46" s="16"/>
      <c r="H46" s="16"/>
      <c r="I46" s="16"/>
      <c r="J46" s="17"/>
      <c r="K46" s="17"/>
      <c r="L46" s="17"/>
      <c r="M46" s="57"/>
      <c r="N46" s="9"/>
    </row>
    <row r="47" spans="1:14" s="2" customFormat="1" ht="55.15" customHeight="1" x14ac:dyDescent="0.25">
      <c r="A47" s="49"/>
      <c r="B47" s="59"/>
      <c r="C47" s="54"/>
      <c r="D47" s="20" t="s">
        <v>7</v>
      </c>
      <c r="E47" s="15"/>
      <c r="F47" s="15"/>
      <c r="G47" s="15"/>
      <c r="H47" s="15"/>
      <c r="I47" s="15"/>
      <c r="J47" s="5">
        <f>J44+J45+J46</f>
        <v>10174566</v>
      </c>
      <c r="K47" s="5">
        <f t="shared" ref="K47:L47" si="9">K44+K45+K46</f>
        <v>8235564</v>
      </c>
      <c r="L47" s="5">
        <f t="shared" si="9"/>
        <v>8235564</v>
      </c>
      <c r="M47" s="57"/>
      <c r="N47" s="9"/>
    </row>
    <row r="48" spans="1:14" s="2" customFormat="1" ht="55.15" customHeight="1" x14ac:dyDescent="0.25">
      <c r="A48" s="47">
        <v>10</v>
      </c>
      <c r="B48" s="55" t="s">
        <v>30</v>
      </c>
      <c r="C48" s="53" t="s">
        <v>31</v>
      </c>
      <c r="D48" s="13" t="s">
        <v>4</v>
      </c>
      <c r="E48" s="14"/>
      <c r="F48" s="14"/>
      <c r="G48" s="14"/>
      <c r="H48" s="14"/>
      <c r="I48" s="14"/>
      <c r="J48" s="17"/>
      <c r="K48" s="17"/>
      <c r="L48" s="17"/>
      <c r="M48" s="57">
        <v>13</v>
      </c>
      <c r="N48" s="9"/>
    </row>
    <row r="49" spans="1:14" s="2" customFormat="1" ht="55.15" customHeight="1" x14ac:dyDescent="0.25">
      <c r="A49" s="48"/>
      <c r="B49" s="59"/>
      <c r="C49" s="54"/>
      <c r="D49" s="13" t="s">
        <v>5</v>
      </c>
      <c r="E49" s="14" t="s">
        <v>72</v>
      </c>
      <c r="F49" s="14" t="s">
        <v>68</v>
      </c>
      <c r="G49" s="14" t="s">
        <v>69</v>
      </c>
      <c r="H49" s="14" t="s">
        <v>70</v>
      </c>
      <c r="I49" s="14" t="s">
        <v>99</v>
      </c>
      <c r="J49" s="17">
        <f>3696610+57304.2</f>
        <v>3753914.2</v>
      </c>
      <c r="K49" s="17">
        <v>3249801</v>
      </c>
      <c r="L49" s="17">
        <v>3230612</v>
      </c>
      <c r="M49" s="57"/>
      <c r="N49" s="9"/>
    </row>
    <row r="50" spans="1:14" s="2" customFormat="1" ht="55.15" customHeight="1" x14ac:dyDescent="0.25">
      <c r="A50" s="48"/>
      <c r="B50" s="59"/>
      <c r="C50" s="54"/>
      <c r="D50" s="13" t="s">
        <v>6</v>
      </c>
      <c r="E50" s="14"/>
      <c r="F50" s="14"/>
      <c r="G50" s="14"/>
      <c r="H50" s="14"/>
      <c r="I50" s="14"/>
      <c r="J50" s="17"/>
      <c r="K50" s="17"/>
      <c r="L50" s="17"/>
      <c r="M50" s="57"/>
      <c r="N50" s="9"/>
    </row>
    <row r="51" spans="1:14" s="2" customFormat="1" ht="55.15" customHeight="1" x14ac:dyDescent="0.25">
      <c r="A51" s="49"/>
      <c r="B51" s="59"/>
      <c r="C51" s="54"/>
      <c r="D51" s="20" t="s">
        <v>7</v>
      </c>
      <c r="E51" s="15"/>
      <c r="F51" s="15"/>
      <c r="G51" s="15"/>
      <c r="H51" s="15"/>
      <c r="I51" s="15"/>
      <c r="J51" s="5">
        <f>J48+J49+J50</f>
        <v>3753914.2</v>
      </c>
      <c r="K51" s="5">
        <f t="shared" ref="K51:L51" si="10">K48+K49+K50</f>
        <v>3249801</v>
      </c>
      <c r="L51" s="5">
        <f t="shared" si="10"/>
        <v>3230612</v>
      </c>
      <c r="M51" s="57"/>
      <c r="N51" s="9"/>
    </row>
    <row r="52" spans="1:14" s="2" customFormat="1" ht="55.15" customHeight="1" x14ac:dyDescent="0.25">
      <c r="A52" s="47">
        <v>11</v>
      </c>
      <c r="B52" s="55" t="s">
        <v>32</v>
      </c>
      <c r="C52" s="53" t="s">
        <v>19</v>
      </c>
      <c r="D52" s="13" t="s">
        <v>4</v>
      </c>
      <c r="E52" s="14">
        <v>916</v>
      </c>
      <c r="F52" s="14" t="s">
        <v>68</v>
      </c>
      <c r="G52" s="14" t="s">
        <v>69</v>
      </c>
      <c r="H52" s="14" t="s">
        <v>70</v>
      </c>
      <c r="I52" s="14" t="s">
        <v>71</v>
      </c>
      <c r="J52" s="17">
        <f>815545+27208-27208</f>
        <v>815545</v>
      </c>
      <c r="K52" s="17">
        <f>815545</f>
        <v>815545</v>
      </c>
      <c r="L52" s="17">
        <f>815545</f>
        <v>815545</v>
      </c>
      <c r="M52" s="57"/>
      <c r="N52" s="9"/>
    </row>
    <row r="53" spans="1:14" s="2" customFormat="1" ht="55.15" customHeight="1" x14ac:dyDescent="0.25">
      <c r="A53" s="48"/>
      <c r="B53" s="59"/>
      <c r="C53" s="53"/>
      <c r="D53" s="13" t="s">
        <v>5</v>
      </c>
      <c r="E53" s="14"/>
      <c r="F53" s="14"/>
      <c r="G53" s="14"/>
      <c r="H53" s="14"/>
      <c r="I53" s="14"/>
      <c r="J53" s="17"/>
      <c r="K53" s="17"/>
      <c r="L53" s="17"/>
      <c r="M53" s="57"/>
      <c r="N53" s="9"/>
    </row>
    <row r="54" spans="1:14" s="2" customFormat="1" ht="55.15" customHeight="1" x14ac:dyDescent="0.25">
      <c r="A54" s="48"/>
      <c r="B54" s="59"/>
      <c r="C54" s="53"/>
      <c r="D54" s="13" t="s">
        <v>6</v>
      </c>
      <c r="E54" s="14"/>
      <c r="F54" s="14"/>
      <c r="G54" s="14"/>
      <c r="H54" s="14"/>
      <c r="I54" s="14"/>
      <c r="J54" s="17"/>
      <c r="K54" s="17"/>
      <c r="L54" s="17"/>
      <c r="M54" s="57"/>
      <c r="N54" s="9"/>
    </row>
    <row r="55" spans="1:14" s="2" customFormat="1" ht="55.15" customHeight="1" x14ac:dyDescent="0.25">
      <c r="A55" s="49"/>
      <c r="B55" s="59"/>
      <c r="C55" s="53"/>
      <c r="D55" s="23" t="s">
        <v>8</v>
      </c>
      <c r="E55" s="24"/>
      <c r="F55" s="24"/>
      <c r="G55" s="24"/>
      <c r="H55" s="24"/>
      <c r="I55" s="24"/>
      <c r="J55" s="5">
        <f>J52+J53+J54</f>
        <v>815545</v>
      </c>
      <c r="K55" s="5">
        <f t="shared" ref="K55:L55" si="11">K52+K53+K54</f>
        <v>815545</v>
      </c>
      <c r="L55" s="5">
        <f t="shared" si="11"/>
        <v>815545</v>
      </c>
      <c r="M55" s="57"/>
      <c r="N55" s="9"/>
    </row>
    <row r="56" spans="1:14" s="2" customFormat="1" ht="55.15" customHeight="1" x14ac:dyDescent="0.25">
      <c r="A56" s="47">
        <v>12</v>
      </c>
      <c r="B56" s="55" t="s">
        <v>33</v>
      </c>
      <c r="C56" s="53" t="s">
        <v>34</v>
      </c>
      <c r="D56" s="12" t="s">
        <v>4</v>
      </c>
      <c r="E56" s="16"/>
      <c r="F56" s="16"/>
      <c r="G56" s="16"/>
      <c r="H56" s="16"/>
      <c r="I56" s="16"/>
      <c r="J56" s="17"/>
      <c r="K56" s="17"/>
      <c r="L56" s="17"/>
      <c r="M56" s="57"/>
      <c r="N56" s="9"/>
    </row>
    <row r="57" spans="1:14" s="2" customFormat="1" ht="55.15" customHeight="1" x14ac:dyDescent="0.25">
      <c r="A57" s="48"/>
      <c r="B57" s="59"/>
      <c r="C57" s="53"/>
      <c r="D57" s="12" t="s">
        <v>5</v>
      </c>
      <c r="E57" s="16" t="s">
        <v>72</v>
      </c>
      <c r="F57" s="16" t="s">
        <v>68</v>
      </c>
      <c r="G57" s="16" t="s">
        <v>69</v>
      </c>
      <c r="H57" s="16" t="s">
        <v>70</v>
      </c>
      <c r="I57" s="16" t="s">
        <v>98</v>
      </c>
      <c r="J57" s="17">
        <f>2318310+127120+35000+180949</f>
        <v>2661379</v>
      </c>
      <c r="K57" s="17">
        <v>2188001</v>
      </c>
      <c r="L57" s="17">
        <v>1918310</v>
      </c>
      <c r="M57" s="57"/>
      <c r="N57" s="9"/>
    </row>
    <row r="58" spans="1:14" s="2" customFormat="1" ht="55.15" customHeight="1" x14ac:dyDescent="0.25">
      <c r="A58" s="48"/>
      <c r="B58" s="59"/>
      <c r="C58" s="53"/>
      <c r="D58" s="12" t="s">
        <v>6</v>
      </c>
      <c r="E58" s="16"/>
      <c r="F58" s="16"/>
      <c r="G58" s="16"/>
      <c r="H58" s="16"/>
      <c r="I58" s="16"/>
      <c r="J58" s="17"/>
      <c r="K58" s="17"/>
      <c r="L58" s="17"/>
      <c r="M58" s="57"/>
      <c r="N58" s="9"/>
    </row>
    <row r="59" spans="1:14" s="2" customFormat="1" ht="55.15" customHeight="1" x14ac:dyDescent="0.25">
      <c r="A59" s="49"/>
      <c r="B59" s="59"/>
      <c r="C59" s="53"/>
      <c r="D59" s="20" t="s">
        <v>16</v>
      </c>
      <c r="E59" s="15"/>
      <c r="F59" s="15"/>
      <c r="G59" s="15"/>
      <c r="H59" s="15"/>
      <c r="I59" s="15"/>
      <c r="J59" s="5">
        <f t="shared" ref="J59:L59" si="12">J56+J57+J58</f>
        <v>2661379</v>
      </c>
      <c r="K59" s="5">
        <f t="shared" si="12"/>
        <v>2188001</v>
      </c>
      <c r="L59" s="5">
        <f t="shared" si="12"/>
        <v>1918310</v>
      </c>
      <c r="M59" s="57"/>
      <c r="N59" s="9"/>
    </row>
    <row r="60" spans="1:14" s="2" customFormat="1" ht="55.15" customHeight="1" x14ac:dyDescent="0.25">
      <c r="A60" s="47">
        <v>13</v>
      </c>
      <c r="B60" s="55" t="s">
        <v>40</v>
      </c>
      <c r="C60" s="53" t="s">
        <v>11</v>
      </c>
      <c r="D60" s="12" t="s">
        <v>4</v>
      </c>
      <c r="E60" s="16" t="s">
        <v>72</v>
      </c>
      <c r="F60" s="16" t="s">
        <v>68</v>
      </c>
      <c r="G60" s="16" t="s">
        <v>69</v>
      </c>
      <c r="H60" s="16" t="s">
        <v>70</v>
      </c>
      <c r="I60" s="16" t="s">
        <v>110</v>
      </c>
      <c r="J60" s="17">
        <v>20948.080000000002</v>
      </c>
      <c r="K60" s="17">
        <v>20948.080000000002</v>
      </c>
      <c r="L60" s="17">
        <v>20948.080000000002</v>
      </c>
      <c r="M60" s="57"/>
      <c r="N60" s="9"/>
    </row>
    <row r="61" spans="1:14" s="2" customFormat="1" ht="55.15" customHeight="1" x14ac:dyDescent="0.25">
      <c r="A61" s="48"/>
      <c r="B61" s="59"/>
      <c r="C61" s="53"/>
      <c r="D61" s="12" t="s">
        <v>5</v>
      </c>
      <c r="E61" s="16"/>
      <c r="F61" s="16"/>
      <c r="G61" s="16"/>
      <c r="H61" s="16"/>
      <c r="I61" s="16"/>
      <c r="J61" s="17"/>
      <c r="K61" s="17"/>
      <c r="L61" s="17"/>
      <c r="M61" s="57"/>
      <c r="N61" s="9"/>
    </row>
    <row r="62" spans="1:14" s="2" customFormat="1" ht="55.15" customHeight="1" x14ac:dyDescent="0.25">
      <c r="A62" s="48"/>
      <c r="B62" s="59"/>
      <c r="C62" s="53"/>
      <c r="D62" s="12" t="s">
        <v>6</v>
      </c>
      <c r="E62" s="16"/>
      <c r="F62" s="16"/>
      <c r="G62" s="16"/>
      <c r="H62" s="16"/>
      <c r="I62" s="16"/>
      <c r="J62" s="17"/>
      <c r="K62" s="17"/>
      <c r="L62" s="17"/>
      <c r="M62" s="57"/>
      <c r="N62" s="9"/>
    </row>
    <row r="63" spans="1:14" s="2" customFormat="1" ht="66.75" customHeight="1" x14ac:dyDescent="0.25">
      <c r="A63" s="49"/>
      <c r="B63" s="59"/>
      <c r="C63" s="53"/>
      <c r="D63" s="20" t="s">
        <v>16</v>
      </c>
      <c r="E63" s="15"/>
      <c r="F63" s="15"/>
      <c r="G63" s="15"/>
      <c r="H63" s="15"/>
      <c r="I63" s="15"/>
      <c r="J63" s="5">
        <f t="shared" ref="J63:L63" si="13">J60+J61+J62</f>
        <v>20948.080000000002</v>
      </c>
      <c r="K63" s="5">
        <f t="shared" si="13"/>
        <v>20948.080000000002</v>
      </c>
      <c r="L63" s="5">
        <f t="shared" si="13"/>
        <v>20948.080000000002</v>
      </c>
      <c r="M63" s="57"/>
      <c r="N63" s="9"/>
    </row>
    <row r="64" spans="1:14" s="2" customFormat="1" ht="55.15" customHeight="1" x14ac:dyDescent="0.25">
      <c r="A64" s="47">
        <v>14</v>
      </c>
      <c r="B64" s="55" t="s">
        <v>100</v>
      </c>
      <c r="C64" s="53" t="s">
        <v>11</v>
      </c>
      <c r="D64" s="12" t="s">
        <v>4</v>
      </c>
      <c r="E64" s="16"/>
      <c r="F64" s="16"/>
      <c r="G64" s="16"/>
      <c r="H64" s="16"/>
      <c r="I64" s="16"/>
      <c r="J64" s="17"/>
      <c r="K64" s="17"/>
      <c r="L64" s="17"/>
      <c r="M64" s="57"/>
      <c r="N64" s="9"/>
    </row>
    <row r="65" spans="1:14" s="2" customFormat="1" ht="55.15" customHeight="1" x14ac:dyDescent="0.25">
      <c r="A65" s="48"/>
      <c r="B65" s="59"/>
      <c r="C65" s="53"/>
      <c r="D65" s="12" t="s">
        <v>5</v>
      </c>
      <c r="E65" s="16" t="s">
        <v>72</v>
      </c>
      <c r="F65" s="16" t="s">
        <v>68</v>
      </c>
      <c r="G65" s="16" t="s">
        <v>69</v>
      </c>
      <c r="H65" s="16" t="s">
        <v>70</v>
      </c>
      <c r="I65" s="16" t="s">
        <v>101</v>
      </c>
      <c r="J65" s="17">
        <v>70000</v>
      </c>
      <c r="K65" s="17">
        <v>70000</v>
      </c>
      <c r="L65" s="17">
        <v>20000</v>
      </c>
      <c r="M65" s="57"/>
      <c r="N65" s="9"/>
    </row>
    <row r="66" spans="1:14" s="2" customFormat="1" ht="55.15" customHeight="1" x14ac:dyDescent="0.25">
      <c r="A66" s="48"/>
      <c r="B66" s="59"/>
      <c r="C66" s="53"/>
      <c r="D66" s="12" t="s">
        <v>6</v>
      </c>
      <c r="E66" s="16"/>
      <c r="F66" s="16"/>
      <c r="G66" s="16"/>
      <c r="H66" s="16"/>
      <c r="I66" s="16"/>
      <c r="J66" s="17"/>
      <c r="K66" s="17"/>
      <c r="L66" s="17"/>
      <c r="M66" s="57"/>
      <c r="N66" s="9"/>
    </row>
    <row r="67" spans="1:14" s="2" customFormat="1" ht="55.15" customHeight="1" x14ac:dyDescent="0.25">
      <c r="A67" s="49"/>
      <c r="B67" s="59"/>
      <c r="C67" s="53"/>
      <c r="D67" s="20" t="s">
        <v>12</v>
      </c>
      <c r="E67" s="15"/>
      <c r="F67" s="15"/>
      <c r="G67" s="15"/>
      <c r="H67" s="15"/>
      <c r="I67" s="15"/>
      <c r="J67" s="5">
        <f t="shared" ref="J67:L67" si="14">J64+J65+J66</f>
        <v>70000</v>
      </c>
      <c r="K67" s="5">
        <f t="shared" si="14"/>
        <v>70000</v>
      </c>
      <c r="L67" s="5">
        <f t="shared" si="14"/>
        <v>20000</v>
      </c>
      <c r="M67" s="57"/>
      <c r="N67" s="9"/>
    </row>
    <row r="68" spans="1:14" s="2" customFormat="1" ht="55.15" customHeight="1" x14ac:dyDescent="0.25">
      <c r="A68" s="47">
        <v>15</v>
      </c>
      <c r="B68" s="71" t="s">
        <v>103</v>
      </c>
      <c r="C68" s="53" t="s">
        <v>11</v>
      </c>
      <c r="D68" s="12" t="s">
        <v>4</v>
      </c>
      <c r="E68" s="16"/>
      <c r="F68" s="16"/>
      <c r="G68" s="16"/>
      <c r="H68" s="16"/>
      <c r="I68" s="16"/>
      <c r="J68" s="17"/>
      <c r="K68" s="17"/>
      <c r="L68" s="17"/>
      <c r="M68" s="57"/>
      <c r="N68" s="9"/>
    </row>
    <row r="69" spans="1:14" s="2" customFormat="1" ht="55.15" customHeight="1" x14ac:dyDescent="0.25">
      <c r="A69" s="48"/>
      <c r="B69" s="71"/>
      <c r="C69" s="53"/>
      <c r="D69" s="12" t="s">
        <v>5</v>
      </c>
      <c r="E69" s="16" t="s">
        <v>72</v>
      </c>
      <c r="F69" s="16" t="s">
        <v>68</v>
      </c>
      <c r="G69" s="16" t="s">
        <v>69</v>
      </c>
      <c r="H69" s="16" t="s">
        <v>70</v>
      </c>
      <c r="I69" s="16" t="s">
        <v>104</v>
      </c>
      <c r="J69" s="17">
        <f>4353759+2006614+1320037.64</f>
        <v>7680410.6399999997</v>
      </c>
      <c r="K69" s="17">
        <v>2713010</v>
      </c>
      <c r="L69" s="17">
        <v>877440</v>
      </c>
      <c r="M69" s="57"/>
      <c r="N69" s="9"/>
    </row>
    <row r="70" spans="1:14" s="2" customFormat="1" ht="55.15" customHeight="1" x14ac:dyDescent="0.25">
      <c r="A70" s="48"/>
      <c r="B70" s="71"/>
      <c r="C70" s="53"/>
      <c r="D70" s="12" t="s">
        <v>6</v>
      </c>
      <c r="E70" s="16"/>
      <c r="F70" s="16"/>
      <c r="G70" s="16"/>
      <c r="H70" s="16"/>
      <c r="I70" s="16"/>
      <c r="J70" s="17"/>
      <c r="K70" s="17"/>
      <c r="L70" s="17"/>
      <c r="M70" s="57"/>
      <c r="N70" s="9"/>
    </row>
    <row r="71" spans="1:14" s="2" customFormat="1" ht="55.15" customHeight="1" x14ac:dyDescent="0.25">
      <c r="A71" s="49"/>
      <c r="B71" s="71"/>
      <c r="C71" s="53"/>
      <c r="D71" s="20" t="s">
        <v>12</v>
      </c>
      <c r="E71" s="15"/>
      <c r="F71" s="15"/>
      <c r="G71" s="15"/>
      <c r="H71" s="15"/>
      <c r="I71" s="15"/>
      <c r="J71" s="5">
        <f t="shared" ref="J71:L71" si="15">J68+J69+J70</f>
        <v>7680410.6399999997</v>
      </c>
      <c r="K71" s="5">
        <f t="shared" si="15"/>
        <v>2713010</v>
      </c>
      <c r="L71" s="5">
        <f t="shared" si="15"/>
        <v>877440</v>
      </c>
      <c r="M71" s="57"/>
      <c r="N71" s="9"/>
    </row>
    <row r="72" spans="1:14" s="2" customFormat="1" ht="55.15" customHeight="1" x14ac:dyDescent="0.25">
      <c r="A72" s="47">
        <v>16</v>
      </c>
      <c r="B72" s="55" t="s">
        <v>41</v>
      </c>
      <c r="C72" s="53" t="s">
        <v>17</v>
      </c>
      <c r="D72" s="12" t="s">
        <v>4</v>
      </c>
      <c r="E72" s="16" t="s">
        <v>72</v>
      </c>
      <c r="F72" s="16" t="s">
        <v>68</v>
      </c>
      <c r="G72" s="16" t="s">
        <v>69</v>
      </c>
      <c r="H72" s="16" t="s">
        <v>70</v>
      </c>
      <c r="I72" s="16" t="s">
        <v>81</v>
      </c>
      <c r="J72" s="17">
        <v>163029</v>
      </c>
      <c r="K72" s="17">
        <v>163029</v>
      </c>
      <c r="L72" s="17">
        <v>163029</v>
      </c>
      <c r="M72" s="57"/>
      <c r="N72" s="9"/>
    </row>
    <row r="73" spans="1:14" s="2" customFormat="1" ht="55.15" customHeight="1" x14ac:dyDescent="0.25">
      <c r="A73" s="48"/>
      <c r="B73" s="59"/>
      <c r="C73" s="53"/>
      <c r="D73" s="12" t="s">
        <v>5</v>
      </c>
      <c r="E73" s="16"/>
      <c r="F73" s="16"/>
      <c r="G73" s="16"/>
      <c r="H73" s="16"/>
      <c r="I73" s="16"/>
      <c r="J73" s="17"/>
      <c r="K73" s="17"/>
      <c r="L73" s="17"/>
      <c r="M73" s="57"/>
      <c r="N73" s="9"/>
    </row>
    <row r="74" spans="1:14" s="2" customFormat="1" ht="55.15" customHeight="1" x14ac:dyDescent="0.25">
      <c r="A74" s="48"/>
      <c r="B74" s="59"/>
      <c r="C74" s="53"/>
      <c r="D74" s="12" t="s">
        <v>6</v>
      </c>
      <c r="E74" s="16"/>
      <c r="F74" s="16"/>
      <c r="G74" s="16"/>
      <c r="H74" s="16"/>
      <c r="I74" s="16"/>
      <c r="J74" s="17"/>
      <c r="K74" s="17"/>
      <c r="L74" s="17"/>
      <c r="M74" s="57"/>
      <c r="N74" s="9"/>
    </row>
    <row r="75" spans="1:14" s="2" customFormat="1" ht="55.15" customHeight="1" x14ac:dyDescent="0.25">
      <c r="A75" s="49"/>
      <c r="B75" s="59"/>
      <c r="C75" s="53"/>
      <c r="D75" s="20" t="s">
        <v>7</v>
      </c>
      <c r="E75" s="15"/>
      <c r="F75" s="15"/>
      <c r="G75" s="15"/>
      <c r="H75" s="15"/>
      <c r="I75" s="15"/>
      <c r="J75" s="5">
        <f t="shared" ref="J75:L75" si="16">J72+J73+J74</f>
        <v>163029</v>
      </c>
      <c r="K75" s="5">
        <f t="shared" si="16"/>
        <v>163029</v>
      </c>
      <c r="L75" s="5">
        <f t="shared" si="16"/>
        <v>163029</v>
      </c>
      <c r="M75" s="57"/>
      <c r="N75" s="9"/>
    </row>
    <row r="76" spans="1:14" s="2" customFormat="1" ht="55.15" customHeight="1" x14ac:dyDescent="0.25">
      <c r="A76" s="47">
        <v>17</v>
      </c>
      <c r="B76" s="60" t="s">
        <v>50</v>
      </c>
      <c r="C76" s="50" t="s">
        <v>11</v>
      </c>
      <c r="D76" s="12" t="s">
        <v>4</v>
      </c>
      <c r="E76" s="16"/>
      <c r="F76" s="16"/>
      <c r="G76" s="16"/>
      <c r="H76" s="16"/>
      <c r="I76" s="16"/>
      <c r="J76" s="17"/>
      <c r="K76" s="17"/>
      <c r="L76" s="17"/>
      <c r="M76" s="44"/>
      <c r="N76" s="9"/>
    </row>
    <row r="77" spans="1:14" s="2" customFormat="1" ht="55.15" customHeight="1" x14ac:dyDescent="0.25">
      <c r="A77" s="48"/>
      <c r="B77" s="61"/>
      <c r="C77" s="51"/>
      <c r="D77" s="12" t="s">
        <v>5</v>
      </c>
      <c r="E77" s="16" t="s">
        <v>72</v>
      </c>
      <c r="F77" s="16" t="s">
        <v>68</v>
      </c>
      <c r="G77" s="16" t="s">
        <v>69</v>
      </c>
      <c r="H77" s="16" t="s">
        <v>118</v>
      </c>
      <c r="I77" s="16" t="s">
        <v>125</v>
      </c>
      <c r="J77" s="17">
        <v>10000</v>
      </c>
      <c r="K77" s="17">
        <v>10000</v>
      </c>
      <c r="L77" s="17">
        <v>10000</v>
      </c>
      <c r="M77" s="45"/>
      <c r="N77" s="9"/>
    </row>
    <row r="78" spans="1:14" s="2" customFormat="1" ht="55.15" customHeight="1" x14ac:dyDescent="0.25">
      <c r="A78" s="48"/>
      <c r="B78" s="61"/>
      <c r="C78" s="51"/>
      <c r="D78" s="12" t="s">
        <v>6</v>
      </c>
      <c r="E78" s="16"/>
      <c r="F78" s="16"/>
      <c r="G78" s="16"/>
      <c r="H78" s="16"/>
      <c r="I78" s="16"/>
      <c r="J78" s="17"/>
      <c r="K78" s="17"/>
      <c r="L78" s="17"/>
      <c r="M78" s="45"/>
      <c r="N78" s="9"/>
    </row>
    <row r="79" spans="1:14" s="2" customFormat="1" ht="55.15" customHeight="1" x14ac:dyDescent="0.25">
      <c r="A79" s="49"/>
      <c r="B79" s="62"/>
      <c r="C79" s="52"/>
      <c r="D79" s="20" t="s">
        <v>7</v>
      </c>
      <c r="E79" s="15"/>
      <c r="F79" s="15"/>
      <c r="G79" s="15"/>
      <c r="H79" s="15"/>
      <c r="I79" s="15"/>
      <c r="J79" s="5">
        <f t="shared" ref="J79:L79" si="17">J76+J77+J78</f>
        <v>10000</v>
      </c>
      <c r="K79" s="5">
        <f t="shared" si="17"/>
        <v>10000</v>
      </c>
      <c r="L79" s="5">
        <f t="shared" si="17"/>
        <v>10000</v>
      </c>
      <c r="M79" s="46"/>
      <c r="N79" s="9"/>
    </row>
    <row r="80" spans="1:14" s="2" customFormat="1" ht="55.15" customHeight="1" x14ac:dyDescent="0.25">
      <c r="A80" s="47">
        <v>18</v>
      </c>
      <c r="B80" s="55" t="s">
        <v>54</v>
      </c>
      <c r="C80" s="53" t="s">
        <v>20</v>
      </c>
      <c r="D80" s="12" t="s">
        <v>4</v>
      </c>
      <c r="E80" s="16"/>
      <c r="F80" s="16"/>
      <c r="G80" s="16"/>
      <c r="H80" s="16"/>
      <c r="I80" s="16"/>
      <c r="J80" s="17"/>
      <c r="K80" s="17"/>
      <c r="L80" s="17"/>
      <c r="M80" s="57"/>
      <c r="N80" s="9"/>
    </row>
    <row r="81" spans="1:14" s="2" customFormat="1" ht="55.15" customHeight="1" x14ac:dyDescent="0.25">
      <c r="A81" s="48"/>
      <c r="B81" s="59"/>
      <c r="C81" s="53"/>
      <c r="D81" s="12" t="s">
        <v>5</v>
      </c>
      <c r="E81" s="16" t="s">
        <v>72</v>
      </c>
      <c r="F81" s="16" t="s">
        <v>68</v>
      </c>
      <c r="G81" s="16" t="s">
        <v>69</v>
      </c>
      <c r="H81" s="16" t="s">
        <v>118</v>
      </c>
      <c r="I81" s="16" t="s">
        <v>123</v>
      </c>
      <c r="J81" s="17">
        <v>32000</v>
      </c>
      <c r="K81" s="17">
        <v>32000</v>
      </c>
      <c r="L81" s="17">
        <v>32000</v>
      </c>
      <c r="M81" s="57"/>
      <c r="N81" s="9"/>
    </row>
    <row r="82" spans="1:14" s="2" customFormat="1" ht="55.15" customHeight="1" x14ac:dyDescent="0.25">
      <c r="A82" s="48"/>
      <c r="B82" s="59"/>
      <c r="C82" s="53"/>
      <c r="D82" s="12" t="s">
        <v>6</v>
      </c>
      <c r="E82" s="16"/>
      <c r="F82" s="16"/>
      <c r="G82" s="16"/>
      <c r="H82" s="16"/>
      <c r="I82" s="16"/>
      <c r="J82" s="17"/>
      <c r="K82" s="17"/>
      <c r="L82" s="17"/>
      <c r="M82" s="57"/>
      <c r="N82" s="9"/>
    </row>
    <row r="83" spans="1:14" s="2" customFormat="1" ht="55.15" customHeight="1" x14ac:dyDescent="0.25">
      <c r="A83" s="49"/>
      <c r="B83" s="59"/>
      <c r="C83" s="53"/>
      <c r="D83" s="20" t="s">
        <v>12</v>
      </c>
      <c r="E83" s="15"/>
      <c r="F83" s="15"/>
      <c r="G83" s="15"/>
      <c r="H83" s="15"/>
      <c r="I83" s="15"/>
      <c r="J83" s="5">
        <f t="shared" ref="J83:L83" si="18">J80+J81+J82</f>
        <v>32000</v>
      </c>
      <c r="K83" s="5">
        <f t="shared" si="18"/>
        <v>32000</v>
      </c>
      <c r="L83" s="5">
        <f t="shared" si="18"/>
        <v>32000</v>
      </c>
      <c r="M83" s="57"/>
      <c r="N83" s="9"/>
    </row>
    <row r="84" spans="1:14" s="2" customFormat="1" ht="55.15" customHeight="1" x14ac:dyDescent="0.25">
      <c r="A84" s="47">
        <v>19</v>
      </c>
      <c r="B84" s="55" t="s">
        <v>107</v>
      </c>
      <c r="C84" s="53" t="s">
        <v>22</v>
      </c>
      <c r="D84" s="13" t="s">
        <v>4</v>
      </c>
      <c r="E84" s="14"/>
      <c r="F84" s="14"/>
      <c r="G84" s="14"/>
      <c r="H84" s="14"/>
      <c r="I84" s="14"/>
      <c r="J84" s="17"/>
      <c r="K84" s="17"/>
      <c r="L84" s="17"/>
      <c r="M84" s="57"/>
      <c r="N84" s="9"/>
    </row>
    <row r="85" spans="1:14" s="2" customFormat="1" ht="55.15" customHeight="1" x14ac:dyDescent="0.25">
      <c r="A85" s="48"/>
      <c r="B85" s="59"/>
      <c r="C85" s="53"/>
      <c r="D85" s="13" t="s">
        <v>5</v>
      </c>
      <c r="E85" s="14" t="s">
        <v>72</v>
      </c>
      <c r="F85" s="14" t="s">
        <v>68</v>
      </c>
      <c r="G85" s="14" t="s">
        <v>69</v>
      </c>
      <c r="H85" s="14" t="s">
        <v>70</v>
      </c>
      <c r="I85" s="14" t="s">
        <v>108</v>
      </c>
      <c r="J85" s="17">
        <f>5065000+642986.63</f>
        <v>5707986.6299999999</v>
      </c>
      <c r="K85" s="17">
        <v>1188990</v>
      </c>
      <c r="L85" s="17">
        <f>989430-80808.08</f>
        <v>908621.92</v>
      </c>
      <c r="M85" s="57"/>
      <c r="N85" s="9"/>
    </row>
    <row r="86" spans="1:14" s="2" customFormat="1" ht="55.15" customHeight="1" x14ac:dyDescent="0.25">
      <c r="A86" s="48"/>
      <c r="B86" s="59"/>
      <c r="C86" s="53"/>
      <c r="D86" s="13" t="s">
        <v>6</v>
      </c>
      <c r="E86" s="14"/>
      <c r="F86" s="14"/>
      <c r="G86" s="14"/>
      <c r="H86" s="14"/>
      <c r="I86" s="14"/>
      <c r="J86" s="17"/>
      <c r="K86" s="17"/>
      <c r="L86" s="17"/>
      <c r="M86" s="57"/>
      <c r="N86" s="9"/>
    </row>
    <row r="87" spans="1:14" s="2" customFormat="1" ht="109.15" customHeight="1" x14ac:dyDescent="0.25">
      <c r="A87" s="49"/>
      <c r="B87" s="59"/>
      <c r="C87" s="53"/>
      <c r="D87" s="20" t="s">
        <v>7</v>
      </c>
      <c r="E87" s="15"/>
      <c r="F87" s="15"/>
      <c r="G87" s="15"/>
      <c r="H87" s="15"/>
      <c r="I87" s="15"/>
      <c r="J87" s="5">
        <f t="shared" ref="J87:L87" si="19">J84+J85+J86</f>
        <v>5707986.6299999999</v>
      </c>
      <c r="K87" s="5">
        <f t="shared" si="19"/>
        <v>1188990</v>
      </c>
      <c r="L87" s="5">
        <f t="shared" si="19"/>
        <v>908621.92</v>
      </c>
      <c r="M87" s="57"/>
      <c r="N87" s="9"/>
    </row>
    <row r="88" spans="1:14" s="2" customFormat="1" ht="55.15" customHeight="1" x14ac:dyDescent="0.25">
      <c r="A88" s="47">
        <v>20</v>
      </c>
      <c r="B88" s="55" t="s">
        <v>55</v>
      </c>
      <c r="C88" s="53" t="s">
        <v>14</v>
      </c>
      <c r="D88" s="13" t="s">
        <v>4</v>
      </c>
      <c r="E88" s="14"/>
      <c r="F88" s="14"/>
      <c r="G88" s="14"/>
      <c r="H88" s="14"/>
      <c r="I88" s="14"/>
      <c r="J88" s="17"/>
      <c r="K88" s="17"/>
      <c r="L88" s="17"/>
      <c r="M88" s="57"/>
      <c r="N88" s="9"/>
    </row>
    <row r="89" spans="1:14" s="2" customFormat="1" ht="55.15" customHeight="1" x14ac:dyDescent="0.25">
      <c r="A89" s="48"/>
      <c r="B89" s="59"/>
      <c r="C89" s="53"/>
      <c r="D89" s="13" t="s">
        <v>5</v>
      </c>
      <c r="E89" s="14" t="s">
        <v>72</v>
      </c>
      <c r="F89" s="14" t="s">
        <v>68</v>
      </c>
      <c r="G89" s="14" t="s">
        <v>69</v>
      </c>
      <c r="H89" s="14" t="s">
        <v>70</v>
      </c>
      <c r="I89" s="14" t="s">
        <v>109</v>
      </c>
      <c r="J89" s="17">
        <f>110000+19000</f>
        <v>129000</v>
      </c>
      <c r="K89" s="17">
        <v>110000</v>
      </c>
      <c r="L89" s="17">
        <v>110000</v>
      </c>
      <c r="M89" s="57"/>
      <c r="N89" s="9"/>
    </row>
    <row r="90" spans="1:14" s="2" customFormat="1" ht="55.15" customHeight="1" x14ac:dyDescent="0.25">
      <c r="A90" s="48"/>
      <c r="B90" s="59"/>
      <c r="C90" s="53"/>
      <c r="D90" s="13" t="s">
        <v>6</v>
      </c>
      <c r="E90" s="14"/>
      <c r="F90" s="14"/>
      <c r="G90" s="14"/>
      <c r="H90" s="14"/>
      <c r="I90" s="14"/>
      <c r="J90" s="17"/>
      <c r="K90" s="17"/>
      <c r="L90" s="17"/>
      <c r="M90" s="57"/>
      <c r="N90" s="9"/>
    </row>
    <row r="91" spans="1:14" s="2" customFormat="1" ht="55.15" customHeight="1" x14ac:dyDescent="0.25">
      <c r="A91" s="49"/>
      <c r="B91" s="59"/>
      <c r="C91" s="53"/>
      <c r="D91" s="20" t="s">
        <v>7</v>
      </c>
      <c r="E91" s="15"/>
      <c r="F91" s="15"/>
      <c r="G91" s="15"/>
      <c r="H91" s="15"/>
      <c r="I91" s="15"/>
      <c r="J91" s="5">
        <f t="shared" ref="J91:L91" si="20">J88+J89+J90</f>
        <v>129000</v>
      </c>
      <c r="K91" s="5">
        <f t="shared" si="20"/>
        <v>110000</v>
      </c>
      <c r="L91" s="5">
        <f t="shared" si="20"/>
        <v>110000</v>
      </c>
      <c r="M91" s="57"/>
      <c r="N91" s="9"/>
    </row>
    <row r="92" spans="1:14" s="2" customFormat="1" ht="55.15" customHeight="1" x14ac:dyDescent="0.25">
      <c r="A92" s="47">
        <v>21</v>
      </c>
      <c r="B92" s="60" t="s">
        <v>1</v>
      </c>
      <c r="C92" s="44" t="s">
        <v>13</v>
      </c>
      <c r="D92" s="12" t="s">
        <v>38</v>
      </c>
      <c r="E92" s="16" t="s">
        <v>72</v>
      </c>
      <c r="F92" s="16" t="s">
        <v>68</v>
      </c>
      <c r="G92" s="16" t="s">
        <v>69</v>
      </c>
      <c r="H92" s="16" t="s">
        <v>70</v>
      </c>
      <c r="I92" s="16" t="s">
        <v>85</v>
      </c>
      <c r="J92" s="17">
        <v>308356.65999999997</v>
      </c>
      <c r="K92" s="17">
        <v>283765.2</v>
      </c>
      <c r="L92" s="17">
        <v>295137.76</v>
      </c>
      <c r="M92" s="44"/>
      <c r="N92" s="9"/>
    </row>
    <row r="93" spans="1:14" s="2" customFormat="1" ht="55.15" customHeight="1" x14ac:dyDescent="0.25">
      <c r="A93" s="48"/>
      <c r="B93" s="61"/>
      <c r="C93" s="45"/>
      <c r="D93" s="13" t="s">
        <v>4</v>
      </c>
      <c r="E93" s="14"/>
      <c r="F93" s="14"/>
      <c r="G93" s="14"/>
      <c r="H93" s="14"/>
      <c r="I93" s="14"/>
      <c r="J93" s="17">
        <v>0</v>
      </c>
      <c r="K93" s="17">
        <v>0</v>
      </c>
      <c r="L93" s="17"/>
      <c r="M93" s="45"/>
      <c r="N93" s="9"/>
    </row>
    <row r="94" spans="1:14" s="2" customFormat="1" ht="55.15" customHeight="1" x14ac:dyDescent="0.25">
      <c r="A94" s="48"/>
      <c r="B94" s="61"/>
      <c r="C94" s="45"/>
      <c r="D94" s="13" t="s">
        <v>5</v>
      </c>
      <c r="E94" s="14"/>
      <c r="F94" s="14"/>
      <c r="G94" s="14"/>
      <c r="H94" s="14"/>
      <c r="I94" s="14"/>
      <c r="J94" s="17"/>
      <c r="K94" s="17"/>
      <c r="L94" s="17"/>
      <c r="M94" s="45"/>
      <c r="N94" s="9"/>
    </row>
    <row r="95" spans="1:14" s="2" customFormat="1" ht="55.15" customHeight="1" x14ac:dyDescent="0.25">
      <c r="A95" s="48"/>
      <c r="B95" s="61"/>
      <c r="C95" s="45"/>
      <c r="D95" s="13" t="s">
        <v>6</v>
      </c>
      <c r="E95" s="14"/>
      <c r="F95" s="14"/>
      <c r="G95" s="14"/>
      <c r="H95" s="14"/>
      <c r="I95" s="14"/>
      <c r="J95" s="17"/>
      <c r="K95" s="17"/>
      <c r="L95" s="17"/>
      <c r="M95" s="45"/>
      <c r="N95" s="9"/>
    </row>
    <row r="96" spans="1:14" s="2" customFormat="1" ht="55.15" customHeight="1" x14ac:dyDescent="0.25">
      <c r="A96" s="49"/>
      <c r="B96" s="62"/>
      <c r="C96" s="46"/>
      <c r="D96" s="20" t="s">
        <v>8</v>
      </c>
      <c r="E96" s="15"/>
      <c r="F96" s="15"/>
      <c r="G96" s="15"/>
      <c r="H96" s="15"/>
      <c r="I96" s="15"/>
      <c r="J96" s="5">
        <f>J93+J94+J95+J92</f>
        <v>308356.65999999997</v>
      </c>
      <c r="K96" s="5">
        <f t="shared" ref="K96:L96" si="21">K93+K94+K95+K92</f>
        <v>283765.2</v>
      </c>
      <c r="L96" s="5">
        <f t="shared" si="21"/>
        <v>295137.76</v>
      </c>
      <c r="M96" s="46"/>
      <c r="N96" s="9"/>
    </row>
    <row r="97" spans="1:14" s="2" customFormat="1" ht="55.15" customHeight="1" x14ac:dyDescent="0.25">
      <c r="A97" s="47">
        <v>22</v>
      </c>
      <c r="B97" s="55" t="s">
        <v>76</v>
      </c>
      <c r="C97" s="53" t="s">
        <v>19</v>
      </c>
      <c r="D97" s="13" t="s">
        <v>4</v>
      </c>
      <c r="E97" s="14" t="s">
        <v>72</v>
      </c>
      <c r="F97" s="14" t="s">
        <v>68</v>
      </c>
      <c r="G97" s="14" t="s">
        <v>69</v>
      </c>
      <c r="H97" s="14" t="s">
        <v>70</v>
      </c>
      <c r="I97" s="14" t="s">
        <v>75</v>
      </c>
      <c r="J97" s="17">
        <v>652116</v>
      </c>
      <c r="K97" s="17">
        <v>652116</v>
      </c>
      <c r="L97" s="17">
        <v>652116</v>
      </c>
      <c r="M97" s="57"/>
      <c r="N97" s="9"/>
    </row>
    <row r="98" spans="1:14" s="2" customFormat="1" ht="55.15" customHeight="1" x14ac:dyDescent="0.25">
      <c r="A98" s="48"/>
      <c r="B98" s="59"/>
      <c r="C98" s="53"/>
      <c r="D98" s="13" t="s">
        <v>5</v>
      </c>
      <c r="E98" s="14"/>
      <c r="F98" s="14"/>
      <c r="G98" s="14"/>
      <c r="H98" s="14"/>
      <c r="I98" s="14"/>
      <c r="J98" s="17"/>
      <c r="K98" s="17"/>
      <c r="L98" s="17"/>
      <c r="M98" s="57"/>
      <c r="N98" s="9"/>
    </row>
    <row r="99" spans="1:14" s="2" customFormat="1" ht="55.15" customHeight="1" x14ac:dyDescent="0.25">
      <c r="A99" s="48"/>
      <c r="B99" s="59"/>
      <c r="C99" s="53"/>
      <c r="D99" s="13" t="s">
        <v>6</v>
      </c>
      <c r="E99" s="14"/>
      <c r="F99" s="14"/>
      <c r="G99" s="14"/>
      <c r="H99" s="14"/>
      <c r="I99" s="14"/>
      <c r="J99" s="17"/>
      <c r="K99" s="17"/>
      <c r="L99" s="17"/>
      <c r="M99" s="57"/>
      <c r="N99" s="9"/>
    </row>
    <row r="100" spans="1:14" s="2" customFormat="1" ht="84" customHeight="1" x14ac:dyDescent="0.25">
      <c r="A100" s="49"/>
      <c r="B100" s="59"/>
      <c r="C100" s="53"/>
      <c r="D100" s="20" t="s">
        <v>8</v>
      </c>
      <c r="E100" s="15"/>
      <c r="F100" s="15"/>
      <c r="G100" s="15"/>
      <c r="H100" s="15"/>
      <c r="I100" s="15"/>
      <c r="J100" s="5">
        <f t="shared" ref="J100:L100" si="22">J97+J98+J99</f>
        <v>652116</v>
      </c>
      <c r="K100" s="5">
        <f t="shared" si="22"/>
        <v>652116</v>
      </c>
      <c r="L100" s="5">
        <f t="shared" si="22"/>
        <v>652116</v>
      </c>
      <c r="M100" s="57"/>
      <c r="N100" s="9"/>
    </row>
    <row r="101" spans="1:14" s="2" customFormat="1" ht="55.15" customHeight="1" x14ac:dyDescent="0.25">
      <c r="A101" s="47">
        <v>23</v>
      </c>
      <c r="B101" s="55" t="s">
        <v>78</v>
      </c>
      <c r="C101" s="53" t="s">
        <v>19</v>
      </c>
      <c r="D101" s="13" t="s">
        <v>4</v>
      </c>
      <c r="E101" s="14" t="s">
        <v>72</v>
      </c>
      <c r="F101" s="14" t="s">
        <v>68</v>
      </c>
      <c r="G101" s="14" t="s">
        <v>69</v>
      </c>
      <c r="H101" s="14" t="s">
        <v>70</v>
      </c>
      <c r="I101" s="14" t="s">
        <v>77</v>
      </c>
      <c r="J101" s="17">
        <v>70000</v>
      </c>
      <c r="K101" s="17">
        <v>70000</v>
      </c>
      <c r="L101" s="17">
        <v>70000</v>
      </c>
      <c r="M101" s="57"/>
      <c r="N101" s="9"/>
    </row>
    <row r="102" spans="1:14" s="2" customFormat="1" ht="55.15" customHeight="1" x14ac:dyDescent="0.25">
      <c r="A102" s="48"/>
      <c r="B102" s="59"/>
      <c r="C102" s="53"/>
      <c r="D102" s="13" t="s">
        <v>5</v>
      </c>
      <c r="E102" s="14"/>
      <c r="F102" s="14"/>
      <c r="G102" s="14"/>
      <c r="H102" s="14"/>
      <c r="I102" s="14"/>
      <c r="J102" s="17"/>
      <c r="K102" s="17"/>
      <c r="L102" s="17"/>
      <c r="M102" s="57"/>
      <c r="N102" s="9"/>
    </row>
    <row r="103" spans="1:14" s="2" customFormat="1" ht="55.15" customHeight="1" x14ac:dyDescent="0.25">
      <c r="A103" s="48"/>
      <c r="B103" s="59"/>
      <c r="C103" s="53"/>
      <c r="D103" s="13" t="s">
        <v>6</v>
      </c>
      <c r="E103" s="14"/>
      <c r="F103" s="14"/>
      <c r="G103" s="14"/>
      <c r="H103" s="14"/>
      <c r="I103" s="14"/>
      <c r="J103" s="17"/>
      <c r="K103" s="17"/>
      <c r="L103" s="17"/>
      <c r="M103" s="57"/>
      <c r="N103" s="9"/>
    </row>
    <row r="104" spans="1:14" s="2" customFormat="1" ht="118.15" customHeight="1" x14ac:dyDescent="0.25">
      <c r="A104" s="49"/>
      <c r="B104" s="59"/>
      <c r="C104" s="53"/>
      <c r="D104" s="20" t="s">
        <v>8</v>
      </c>
      <c r="E104" s="15"/>
      <c r="F104" s="15"/>
      <c r="G104" s="15"/>
      <c r="H104" s="15"/>
      <c r="I104" s="15"/>
      <c r="J104" s="5">
        <f t="shared" ref="J104:L104" si="23">J101+J102+J103</f>
        <v>70000</v>
      </c>
      <c r="K104" s="5">
        <f t="shared" si="23"/>
        <v>70000</v>
      </c>
      <c r="L104" s="5">
        <f t="shared" si="23"/>
        <v>70000</v>
      </c>
      <c r="M104" s="57"/>
      <c r="N104" s="9"/>
    </row>
    <row r="105" spans="1:14" s="2" customFormat="1" ht="55.15" customHeight="1" x14ac:dyDescent="0.25">
      <c r="A105" s="47">
        <v>24</v>
      </c>
      <c r="B105" s="55" t="s">
        <v>80</v>
      </c>
      <c r="C105" s="53" t="s">
        <v>19</v>
      </c>
      <c r="D105" s="13" t="s">
        <v>4</v>
      </c>
      <c r="E105" s="14" t="s">
        <v>72</v>
      </c>
      <c r="F105" s="14" t="s">
        <v>68</v>
      </c>
      <c r="G105" s="14" t="s">
        <v>69</v>
      </c>
      <c r="H105" s="14" t="s">
        <v>70</v>
      </c>
      <c r="I105" s="14" t="s">
        <v>79</v>
      </c>
      <c r="J105" s="17">
        <f>7806484-2455300</f>
        <v>5351184</v>
      </c>
      <c r="K105" s="17">
        <v>16240184</v>
      </c>
      <c r="L105" s="17">
        <v>9294884</v>
      </c>
      <c r="M105" s="57">
        <v>4.5</v>
      </c>
      <c r="N105" s="9"/>
    </row>
    <row r="106" spans="1:14" s="2" customFormat="1" ht="55.15" customHeight="1" x14ac:dyDescent="0.25">
      <c r="A106" s="48"/>
      <c r="B106" s="59"/>
      <c r="C106" s="53"/>
      <c r="D106" s="13" t="s">
        <v>5</v>
      </c>
      <c r="E106" s="14"/>
      <c r="F106" s="14"/>
      <c r="G106" s="14"/>
      <c r="H106" s="14"/>
      <c r="I106" s="14"/>
      <c r="J106" s="17"/>
      <c r="K106" s="17"/>
      <c r="L106" s="17"/>
      <c r="M106" s="57"/>
      <c r="N106" s="9"/>
    </row>
    <row r="107" spans="1:14" s="2" customFormat="1" ht="55.15" customHeight="1" x14ac:dyDescent="0.25">
      <c r="A107" s="48"/>
      <c r="B107" s="59"/>
      <c r="C107" s="53"/>
      <c r="D107" s="13" t="s">
        <v>6</v>
      </c>
      <c r="E107" s="14"/>
      <c r="F107" s="14"/>
      <c r="G107" s="14"/>
      <c r="H107" s="14"/>
      <c r="I107" s="14"/>
      <c r="J107" s="17"/>
      <c r="K107" s="17"/>
      <c r="L107" s="17"/>
      <c r="M107" s="57"/>
      <c r="N107" s="9"/>
    </row>
    <row r="108" spans="1:14" s="2" customFormat="1" ht="152.44999999999999" customHeight="1" x14ac:dyDescent="0.25">
      <c r="A108" s="49"/>
      <c r="B108" s="59"/>
      <c r="C108" s="53"/>
      <c r="D108" s="20" t="s">
        <v>8</v>
      </c>
      <c r="E108" s="15"/>
      <c r="F108" s="15"/>
      <c r="G108" s="15"/>
      <c r="H108" s="15"/>
      <c r="I108" s="15"/>
      <c r="J108" s="5">
        <f t="shared" ref="J108:L108" si="24">J105+J106+J107</f>
        <v>5351184</v>
      </c>
      <c r="K108" s="5">
        <f t="shared" si="24"/>
        <v>16240184</v>
      </c>
      <c r="L108" s="5">
        <f t="shared" si="24"/>
        <v>9294884</v>
      </c>
      <c r="M108" s="57"/>
      <c r="N108" s="9"/>
    </row>
    <row r="109" spans="1:14" s="2" customFormat="1" ht="55.15" customHeight="1" x14ac:dyDescent="0.25">
      <c r="A109" s="47">
        <v>25</v>
      </c>
      <c r="B109" s="55" t="s">
        <v>0</v>
      </c>
      <c r="C109" s="53" t="s">
        <v>19</v>
      </c>
      <c r="D109" s="13" t="s">
        <v>4</v>
      </c>
      <c r="E109" s="14" t="s">
        <v>72</v>
      </c>
      <c r="F109" s="14" t="s">
        <v>68</v>
      </c>
      <c r="G109" s="14" t="s">
        <v>69</v>
      </c>
      <c r="H109" s="14" t="s">
        <v>70</v>
      </c>
      <c r="I109" s="14" t="s">
        <v>74</v>
      </c>
      <c r="J109" s="17">
        <v>111000</v>
      </c>
      <c r="K109" s="17">
        <v>111000</v>
      </c>
      <c r="L109" s="17">
        <v>111000</v>
      </c>
      <c r="M109" s="57"/>
      <c r="N109" s="9"/>
    </row>
    <row r="110" spans="1:14" s="2" customFormat="1" ht="55.15" customHeight="1" x14ac:dyDescent="0.25">
      <c r="A110" s="48"/>
      <c r="B110" s="59"/>
      <c r="C110" s="53"/>
      <c r="D110" s="13" t="s">
        <v>5</v>
      </c>
      <c r="E110" s="14"/>
      <c r="F110" s="14"/>
      <c r="G110" s="14"/>
      <c r="H110" s="14"/>
      <c r="I110" s="14"/>
      <c r="J110" s="17"/>
      <c r="K110" s="17"/>
      <c r="L110" s="17"/>
      <c r="M110" s="57"/>
      <c r="N110" s="9"/>
    </row>
    <row r="111" spans="1:14" s="2" customFormat="1" ht="55.15" customHeight="1" x14ac:dyDescent="0.25">
      <c r="A111" s="48"/>
      <c r="B111" s="59"/>
      <c r="C111" s="53"/>
      <c r="D111" s="13" t="s">
        <v>6</v>
      </c>
      <c r="E111" s="14"/>
      <c r="F111" s="14"/>
      <c r="G111" s="14"/>
      <c r="H111" s="14"/>
      <c r="I111" s="14"/>
      <c r="J111" s="17"/>
      <c r="K111" s="17"/>
      <c r="L111" s="17"/>
      <c r="M111" s="57"/>
      <c r="N111" s="9"/>
    </row>
    <row r="112" spans="1:14" s="2" customFormat="1" ht="55.15" customHeight="1" x14ac:dyDescent="0.25">
      <c r="A112" s="49"/>
      <c r="B112" s="59"/>
      <c r="C112" s="53"/>
      <c r="D112" s="20" t="s">
        <v>12</v>
      </c>
      <c r="E112" s="15"/>
      <c r="F112" s="15"/>
      <c r="G112" s="15"/>
      <c r="H112" s="15"/>
      <c r="I112" s="15"/>
      <c r="J112" s="5">
        <f t="shared" ref="J112:L112" si="25">J109+J110+J111</f>
        <v>111000</v>
      </c>
      <c r="K112" s="5">
        <f t="shared" si="25"/>
        <v>111000</v>
      </c>
      <c r="L112" s="5">
        <f t="shared" si="25"/>
        <v>111000</v>
      </c>
      <c r="M112" s="57"/>
      <c r="N112" s="9"/>
    </row>
    <row r="113" spans="1:14" s="2" customFormat="1" ht="55.15" customHeight="1" x14ac:dyDescent="0.25">
      <c r="A113" s="47">
        <v>26</v>
      </c>
      <c r="B113" s="55" t="s">
        <v>39</v>
      </c>
      <c r="C113" s="53" t="s">
        <v>14</v>
      </c>
      <c r="D113" s="13" t="s">
        <v>4</v>
      </c>
      <c r="E113" s="14" t="s">
        <v>72</v>
      </c>
      <c r="F113" s="14" t="s">
        <v>68</v>
      </c>
      <c r="G113" s="14" t="s">
        <v>69</v>
      </c>
      <c r="H113" s="14" t="s">
        <v>70</v>
      </c>
      <c r="I113" s="14" t="s">
        <v>73</v>
      </c>
      <c r="J113" s="17">
        <f>133560+17640</f>
        <v>151200</v>
      </c>
      <c r="K113" s="17">
        <v>133560</v>
      </c>
      <c r="L113" s="17">
        <v>133560</v>
      </c>
      <c r="M113" s="57"/>
      <c r="N113" s="9"/>
    </row>
    <row r="114" spans="1:14" s="2" customFormat="1" ht="55.15" customHeight="1" x14ac:dyDescent="0.25">
      <c r="A114" s="48"/>
      <c r="B114" s="59"/>
      <c r="C114" s="53"/>
      <c r="D114" s="13" t="s">
        <v>5</v>
      </c>
      <c r="E114" s="14"/>
      <c r="F114" s="14"/>
      <c r="G114" s="14"/>
      <c r="H114" s="14"/>
      <c r="I114" s="14"/>
      <c r="J114" s="17"/>
      <c r="K114" s="17"/>
      <c r="L114" s="17"/>
      <c r="M114" s="58"/>
      <c r="N114" s="9"/>
    </row>
    <row r="115" spans="1:14" s="2" customFormat="1" ht="55.15" customHeight="1" x14ac:dyDescent="0.25">
      <c r="A115" s="48"/>
      <c r="B115" s="59"/>
      <c r="C115" s="53"/>
      <c r="D115" s="13" t="s">
        <v>6</v>
      </c>
      <c r="E115" s="14"/>
      <c r="F115" s="14"/>
      <c r="G115" s="14"/>
      <c r="H115" s="14"/>
      <c r="I115" s="14"/>
      <c r="J115" s="17"/>
      <c r="K115" s="17"/>
      <c r="L115" s="17"/>
      <c r="M115" s="58"/>
      <c r="N115" s="9"/>
    </row>
    <row r="116" spans="1:14" s="2" customFormat="1" ht="55.15" customHeight="1" x14ac:dyDescent="0.25">
      <c r="A116" s="49"/>
      <c r="B116" s="59"/>
      <c r="C116" s="53"/>
      <c r="D116" s="20" t="s">
        <v>12</v>
      </c>
      <c r="E116" s="15"/>
      <c r="F116" s="15"/>
      <c r="G116" s="15"/>
      <c r="H116" s="15"/>
      <c r="I116" s="15"/>
      <c r="J116" s="5">
        <f>J113+J114+J115</f>
        <v>151200</v>
      </c>
      <c r="K116" s="5">
        <f t="shared" ref="K116:L116" si="26">K113+K114+K115</f>
        <v>133560</v>
      </c>
      <c r="L116" s="5">
        <f t="shared" si="26"/>
        <v>133560</v>
      </c>
      <c r="M116" s="58"/>
      <c r="N116" s="9"/>
    </row>
    <row r="117" spans="1:14" s="2" customFormat="1" ht="55.15" customHeight="1" x14ac:dyDescent="0.25">
      <c r="A117" s="47">
        <v>27</v>
      </c>
      <c r="B117" s="55" t="s">
        <v>48</v>
      </c>
      <c r="C117" s="53" t="s">
        <v>14</v>
      </c>
      <c r="D117" s="12" t="s">
        <v>4</v>
      </c>
      <c r="E117" s="16"/>
      <c r="F117" s="16"/>
      <c r="G117" s="16"/>
      <c r="H117" s="16"/>
      <c r="I117" s="16"/>
      <c r="J117" s="17"/>
      <c r="K117" s="17"/>
      <c r="L117" s="17"/>
      <c r="M117" s="57"/>
      <c r="N117" s="9"/>
    </row>
    <row r="118" spans="1:14" s="2" customFormat="1" ht="55.15" customHeight="1" x14ac:dyDescent="0.25">
      <c r="A118" s="48"/>
      <c r="B118" s="59"/>
      <c r="C118" s="53"/>
      <c r="D118" s="12" t="s">
        <v>5</v>
      </c>
      <c r="E118" s="16" t="s">
        <v>72</v>
      </c>
      <c r="F118" s="16" t="s">
        <v>68</v>
      </c>
      <c r="G118" s="16" t="s">
        <v>69</v>
      </c>
      <c r="H118" s="16" t="s">
        <v>118</v>
      </c>
      <c r="I118" s="16" t="s">
        <v>122</v>
      </c>
      <c r="J118" s="17">
        <v>7000</v>
      </c>
      <c r="K118" s="17">
        <v>7000</v>
      </c>
      <c r="L118" s="17">
        <v>7000</v>
      </c>
      <c r="M118" s="57"/>
      <c r="N118" s="9"/>
    </row>
    <row r="119" spans="1:14" s="2" customFormat="1" ht="55.15" customHeight="1" x14ac:dyDescent="0.25">
      <c r="A119" s="48"/>
      <c r="B119" s="59"/>
      <c r="C119" s="53"/>
      <c r="D119" s="13" t="s">
        <v>6</v>
      </c>
      <c r="E119" s="14"/>
      <c r="F119" s="14"/>
      <c r="G119" s="14"/>
      <c r="H119" s="14"/>
      <c r="I119" s="14"/>
      <c r="J119" s="17"/>
      <c r="K119" s="17"/>
      <c r="L119" s="17"/>
      <c r="M119" s="57"/>
      <c r="N119" s="9"/>
    </row>
    <row r="120" spans="1:14" s="2" customFormat="1" ht="55.15" customHeight="1" x14ac:dyDescent="0.25">
      <c r="A120" s="49"/>
      <c r="B120" s="59"/>
      <c r="C120" s="53"/>
      <c r="D120" s="20" t="s">
        <v>12</v>
      </c>
      <c r="E120" s="15"/>
      <c r="F120" s="15"/>
      <c r="G120" s="15"/>
      <c r="H120" s="15"/>
      <c r="I120" s="15"/>
      <c r="J120" s="5">
        <f t="shared" ref="J120:L120" si="27">J117+J118+J119</f>
        <v>7000</v>
      </c>
      <c r="K120" s="5">
        <f t="shared" si="27"/>
        <v>7000</v>
      </c>
      <c r="L120" s="5">
        <f t="shared" si="27"/>
        <v>7000</v>
      </c>
      <c r="M120" s="57"/>
      <c r="N120" s="9"/>
    </row>
    <row r="121" spans="1:14" s="2" customFormat="1" ht="55.15" customHeight="1" x14ac:dyDescent="0.25">
      <c r="A121" s="47">
        <v>28</v>
      </c>
      <c r="B121" s="55" t="s">
        <v>36</v>
      </c>
      <c r="C121" s="53" t="s">
        <v>14</v>
      </c>
      <c r="D121" s="12" t="s">
        <v>4</v>
      </c>
      <c r="E121" s="16"/>
      <c r="F121" s="16"/>
      <c r="G121" s="16"/>
      <c r="H121" s="16"/>
      <c r="I121" s="16"/>
      <c r="J121" s="17"/>
      <c r="K121" s="17"/>
      <c r="L121" s="17"/>
      <c r="M121" s="57"/>
      <c r="N121" s="9"/>
    </row>
    <row r="122" spans="1:14" s="2" customFormat="1" ht="55.15" customHeight="1" x14ac:dyDescent="0.25">
      <c r="A122" s="48"/>
      <c r="B122" s="59"/>
      <c r="C122" s="53"/>
      <c r="D122" s="12" t="s">
        <v>5</v>
      </c>
      <c r="E122" s="16" t="s">
        <v>72</v>
      </c>
      <c r="F122" s="16" t="s">
        <v>68</v>
      </c>
      <c r="G122" s="16" t="s">
        <v>69</v>
      </c>
      <c r="H122" s="16" t="s">
        <v>70</v>
      </c>
      <c r="I122" s="16" t="s">
        <v>102</v>
      </c>
      <c r="J122" s="17">
        <f>3209800+1164983.3</f>
        <v>4374783.3</v>
      </c>
      <c r="K122" s="17">
        <f>3573500-1493800</f>
        <v>2079700</v>
      </c>
      <c r="L122" s="17">
        <f>4038800-1688200</f>
        <v>2350600</v>
      </c>
      <c r="M122" s="58"/>
      <c r="N122" s="9"/>
    </row>
    <row r="123" spans="1:14" s="2" customFormat="1" ht="55.15" customHeight="1" x14ac:dyDescent="0.25">
      <c r="A123" s="48"/>
      <c r="B123" s="59"/>
      <c r="C123" s="53"/>
      <c r="D123" s="13" t="s">
        <v>6</v>
      </c>
      <c r="E123" s="14"/>
      <c r="F123" s="14"/>
      <c r="G123" s="14"/>
      <c r="H123" s="14"/>
      <c r="I123" s="14"/>
      <c r="J123" s="17"/>
      <c r="K123" s="17"/>
      <c r="L123" s="17"/>
      <c r="M123" s="58"/>
      <c r="N123" s="9"/>
    </row>
    <row r="124" spans="1:14" s="2" customFormat="1" ht="55.15" customHeight="1" x14ac:dyDescent="0.25">
      <c r="A124" s="49"/>
      <c r="B124" s="59"/>
      <c r="C124" s="53"/>
      <c r="D124" s="20" t="s">
        <v>12</v>
      </c>
      <c r="E124" s="15"/>
      <c r="F124" s="15"/>
      <c r="G124" s="15"/>
      <c r="H124" s="15"/>
      <c r="I124" s="15"/>
      <c r="J124" s="5">
        <f t="shared" ref="J124:L124" si="28">J121+J122+J123</f>
        <v>4374783.3</v>
      </c>
      <c r="K124" s="5">
        <f t="shared" si="28"/>
        <v>2079700</v>
      </c>
      <c r="L124" s="5">
        <f t="shared" si="28"/>
        <v>2350600</v>
      </c>
      <c r="M124" s="58"/>
      <c r="N124" s="9"/>
    </row>
    <row r="125" spans="1:14" s="2" customFormat="1" ht="55.15" customHeight="1" x14ac:dyDescent="0.25">
      <c r="A125" s="47">
        <v>29</v>
      </c>
      <c r="B125" s="55" t="s">
        <v>25</v>
      </c>
      <c r="C125" s="53" t="s">
        <v>13</v>
      </c>
      <c r="D125" s="13" t="s">
        <v>4</v>
      </c>
      <c r="E125" s="14" t="s">
        <v>72</v>
      </c>
      <c r="F125" s="14" t="s">
        <v>68</v>
      </c>
      <c r="G125" s="14" t="s">
        <v>69</v>
      </c>
      <c r="H125" s="14" t="s">
        <v>70</v>
      </c>
      <c r="I125" s="14" t="s">
        <v>82</v>
      </c>
      <c r="J125" s="17">
        <v>6021576</v>
      </c>
      <c r="K125" s="17">
        <v>6021576</v>
      </c>
      <c r="L125" s="17">
        <v>6021576</v>
      </c>
      <c r="M125" s="57"/>
      <c r="N125" s="9"/>
    </row>
    <row r="126" spans="1:14" s="2" customFormat="1" ht="55.15" customHeight="1" x14ac:dyDescent="0.25">
      <c r="A126" s="48"/>
      <c r="B126" s="59"/>
      <c r="C126" s="53"/>
      <c r="D126" s="13" t="s">
        <v>5</v>
      </c>
      <c r="E126" s="14"/>
      <c r="F126" s="14"/>
      <c r="G126" s="14"/>
      <c r="H126" s="14"/>
      <c r="I126" s="14"/>
      <c r="J126" s="17"/>
      <c r="K126" s="17"/>
      <c r="L126" s="17"/>
      <c r="M126" s="58"/>
      <c r="N126" s="9"/>
    </row>
    <row r="127" spans="1:14" s="2" customFormat="1" ht="55.15" customHeight="1" x14ac:dyDescent="0.25">
      <c r="A127" s="48"/>
      <c r="B127" s="59"/>
      <c r="C127" s="53"/>
      <c r="D127" s="13" t="s">
        <v>6</v>
      </c>
      <c r="E127" s="14"/>
      <c r="F127" s="14"/>
      <c r="G127" s="14"/>
      <c r="H127" s="14"/>
      <c r="I127" s="14"/>
      <c r="J127" s="17"/>
      <c r="K127" s="17"/>
      <c r="L127" s="17"/>
      <c r="M127" s="58"/>
      <c r="N127" s="9"/>
    </row>
    <row r="128" spans="1:14" s="2" customFormat="1" ht="55.15" customHeight="1" x14ac:dyDescent="0.25">
      <c r="A128" s="49"/>
      <c r="B128" s="59"/>
      <c r="C128" s="53"/>
      <c r="D128" s="20" t="s">
        <v>7</v>
      </c>
      <c r="E128" s="15"/>
      <c r="F128" s="15"/>
      <c r="G128" s="15"/>
      <c r="H128" s="15"/>
      <c r="I128" s="15"/>
      <c r="J128" s="5">
        <f t="shared" ref="J128:L128" si="29">J126+J125+J127</f>
        <v>6021576</v>
      </c>
      <c r="K128" s="5">
        <f t="shared" si="29"/>
        <v>6021576</v>
      </c>
      <c r="L128" s="5">
        <f t="shared" si="29"/>
        <v>6021576</v>
      </c>
      <c r="M128" s="58"/>
      <c r="N128" s="9"/>
    </row>
    <row r="129" spans="1:14" s="2" customFormat="1" ht="55.15" customHeight="1" x14ac:dyDescent="0.25">
      <c r="A129" s="47">
        <v>30</v>
      </c>
      <c r="B129" s="60" t="s">
        <v>35</v>
      </c>
      <c r="C129" s="44" t="s">
        <v>11</v>
      </c>
      <c r="D129" s="12" t="s">
        <v>38</v>
      </c>
      <c r="E129" s="16" t="s">
        <v>72</v>
      </c>
      <c r="F129" s="16" t="s">
        <v>68</v>
      </c>
      <c r="G129" s="16" t="s">
        <v>69</v>
      </c>
      <c r="H129" s="16" t="s">
        <v>70</v>
      </c>
      <c r="I129" s="16" t="s">
        <v>84</v>
      </c>
      <c r="J129" s="17">
        <v>9960</v>
      </c>
      <c r="K129" s="17">
        <v>9960</v>
      </c>
      <c r="L129" s="17">
        <v>9960</v>
      </c>
      <c r="M129" s="44"/>
      <c r="N129" s="9"/>
    </row>
    <row r="130" spans="1:14" s="2" customFormat="1" ht="55.15" customHeight="1" x14ac:dyDescent="0.25">
      <c r="A130" s="48"/>
      <c r="B130" s="61"/>
      <c r="C130" s="45"/>
      <c r="D130" s="13" t="s">
        <v>4</v>
      </c>
      <c r="E130" s="14"/>
      <c r="F130" s="14"/>
      <c r="G130" s="14"/>
      <c r="H130" s="14"/>
      <c r="I130" s="14"/>
      <c r="J130" s="17"/>
      <c r="K130" s="17"/>
      <c r="L130" s="17"/>
      <c r="M130" s="45"/>
      <c r="N130" s="9"/>
    </row>
    <row r="131" spans="1:14" s="2" customFormat="1" ht="55.15" customHeight="1" x14ac:dyDescent="0.25">
      <c r="A131" s="48"/>
      <c r="B131" s="61"/>
      <c r="C131" s="45"/>
      <c r="D131" s="13" t="s">
        <v>5</v>
      </c>
      <c r="E131" s="14"/>
      <c r="F131" s="14"/>
      <c r="G131" s="14"/>
      <c r="H131" s="14"/>
      <c r="I131" s="14"/>
      <c r="J131" s="17"/>
      <c r="K131" s="17"/>
      <c r="L131" s="17"/>
      <c r="M131" s="45"/>
      <c r="N131" s="9"/>
    </row>
    <row r="132" spans="1:14" s="2" customFormat="1" ht="55.15" customHeight="1" x14ac:dyDescent="0.25">
      <c r="A132" s="48"/>
      <c r="B132" s="61"/>
      <c r="C132" s="45"/>
      <c r="D132" s="13" t="s">
        <v>6</v>
      </c>
      <c r="E132" s="14"/>
      <c r="F132" s="14"/>
      <c r="G132" s="14"/>
      <c r="H132" s="14"/>
      <c r="I132" s="14"/>
      <c r="J132" s="17"/>
      <c r="K132" s="17"/>
      <c r="L132" s="17"/>
      <c r="M132" s="45"/>
      <c r="N132" s="9"/>
    </row>
    <row r="133" spans="1:14" s="2" customFormat="1" ht="55.15" customHeight="1" x14ac:dyDescent="0.25">
      <c r="A133" s="49"/>
      <c r="B133" s="62"/>
      <c r="C133" s="46"/>
      <c r="D133" s="20" t="s">
        <v>7</v>
      </c>
      <c r="E133" s="15"/>
      <c r="F133" s="15"/>
      <c r="G133" s="15"/>
      <c r="H133" s="15"/>
      <c r="I133" s="15"/>
      <c r="J133" s="5">
        <f>J130+J131+J132+J129</f>
        <v>9960</v>
      </c>
      <c r="K133" s="5">
        <f t="shared" ref="K133:L133" si="30">K130+K131+K132+K129</f>
        <v>9960</v>
      </c>
      <c r="L133" s="5">
        <f t="shared" si="30"/>
        <v>9960</v>
      </c>
      <c r="M133" s="46"/>
      <c r="N133" s="9"/>
    </row>
    <row r="134" spans="1:14" s="2" customFormat="1" ht="55.15" customHeight="1" x14ac:dyDescent="0.25">
      <c r="A134" s="47">
        <v>31</v>
      </c>
      <c r="B134" s="50" t="s">
        <v>58</v>
      </c>
      <c r="C134" s="44" t="s">
        <v>21</v>
      </c>
      <c r="D134" s="12" t="s">
        <v>38</v>
      </c>
      <c r="E134" s="16" t="s">
        <v>72</v>
      </c>
      <c r="F134" s="16" t="s">
        <v>68</v>
      </c>
      <c r="G134" s="16" t="s">
        <v>69</v>
      </c>
      <c r="H134" s="16" t="s">
        <v>70</v>
      </c>
      <c r="I134" s="16" t="s">
        <v>117</v>
      </c>
      <c r="J134" s="5">
        <v>1547332.04</v>
      </c>
      <c r="K134" s="5"/>
      <c r="L134" s="5"/>
      <c r="M134" s="44">
        <v>12</v>
      </c>
      <c r="N134" s="9"/>
    </row>
    <row r="135" spans="1:14" s="2" customFormat="1" ht="55.15" customHeight="1" x14ac:dyDescent="0.25">
      <c r="A135" s="48"/>
      <c r="B135" s="51"/>
      <c r="C135" s="45"/>
      <c r="D135" s="13" t="s">
        <v>4</v>
      </c>
      <c r="E135" s="16" t="s">
        <v>72</v>
      </c>
      <c r="F135" s="16" t="s">
        <v>68</v>
      </c>
      <c r="G135" s="16" t="s">
        <v>69</v>
      </c>
      <c r="H135" s="16" t="s">
        <v>70</v>
      </c>
      <c r="I135" s="16" t="s">
        <v>117</v>
      </c>
      <c r="J135" s="17">
        <v>1163967.46</v>
      </c>
      <c r="K135" s="17"/>
      <c r="L135" s="17"/>
      <c r="M135" s="45"/>
      <c r="N135" s="9"/>
    </row>
    <row r="136" spans="1:14" s="2" customFormat="1" ht="55.15" customHeight="1" x14ac:dyDescent="0.25">
      <c r="A136" s="48"/>
      <c r="B136" s="51"/>
      <c r="C136" s="45"/>
      <c r="D136" s="13" t="s">
        <v>5</v>
      </c>
      <c r="E136" s="16" t="s">
        <v>72</v>
      </c>
      <c r="F136" s="16" t="s">
        <v>68</v>
      </c>
      <c r="G136" s="16" t="s">
        <v>69</v>
      </c>
      <c r="H136" s="16" t="s">
        <v>70</v>
      </c>
      <c r="I136" s="16" t="s">
        <v>117</v>
      </c>
      <c r="J136" s="17">
        <f>1084520-0.2</f>
        <v>1084519.8</v>
      </c>
      <c r="K136" s="17">
        <v>1084520</v>
      </c>
      <c r="L136" s="17">
        <v>488000</v>
      </c>
      <c r="M136" s="45"/>
      <c r="N136" s="9"/>
    </row>
    <row r="137" spans="1:14" s="2" customFormat="1" ht="55.15" customHeight="1" x14ac:dyDescent="0.25">
      <c r="A137" s="48"/>
      <c r="B137" s="51"/>
      <c r="C137" s="45"/>
      <c r="D137" s="13" t="s">
        <v>6</v>
      </c>
      <c r="E137" s="16" t="s">
        <v>72</v>
      </c>
      <c r="F137" s="16" t="s">
        <v>68</v>
      </c>
      <c r="G137" s="16" t="s">
        <v>69</v>
      </c>
      <c r="H137" s="16" t="s">
        <v>70</v>
      </c>
      <c r="I137" s="16" t="s">
        <v>117</v>
      </c>
      <c r="J137" s="17"/>
      <c r="K137" s="17"/>
      <c r="L137" s="17"/>
      <c r="M137" s="45"/>
      <c r="N137" s="9"/>
    </row>
    <row r="138" spans="1:14" s="2" customFormat="1" ht="55.15" customHeight="1" x14ac:dyDescent="0.25">
      <c r="A138" s="49"/>
      <c r="B138" s="52"/>
      <c r="C138" s="46"/>
      <c r="D138" s="20" t="s">
        <v>7</v>
      </c>
      <c r="E138" s="15"/>
      <c r="F138" s="15"/>
      <c r="G138" s="15"/>
      <c r="H138" s="15"/>
      <c r="I138" s="15"/>
      <c r="J138" s="5">
        <f>J135+J136+J137+J134</f>
        <v>3795819.3</v>
      </c>
      <c r="K138" s="5">
        <f t="shared" ref="K138:L138" si="31">K135+K136+K137+K134</f>
        <v>1084520</v>
      </c>
      <c r="L138" s="5">
        <f t="shared" si="31"/>
        <v>488000</v>
      </c>
      <c r="M138" s="46"/>
      <c r="N138" s="9"/>
    </row>
    <row r="139" spans="1:14" s="2" customFormat="1" ht="55.15" customHeight="1" x14ac:dyDescent="0.25">
      <c r="A139" s="47">
        <v>32</v>
      </c>
      <c r="B139" s="55" t="s">
        <v>15</v>
      </c>
      <c r="C139" s="53" t="s">
        <v>13</v>
      </c>
      <c r="D139" s="13" t="s">
        <v>4</v>
      </c>
      <c r="E139" s="14"/>
      <c r="F139" s="14"/>
      <c r="G139" s="14"/>
      <c r="H139" s="14"/>
      <c r="I139" s="14"/>
      <c r="J139" s="17"/>
      <c r="K139" s="17"/>
      <c r="L139" s="17"/>
      <c r="M139" s="57"/>
      <c r="N139" s="9"/>
    </row>
    <row r="140" spans="1:14" s="2" customFormat="1" ht="55.15" customHeight="1" x14ac:dyDescent="0.25">
      <c r="A140" s="48"/>
      <c r="B140" s="59"/>
      <c r="C140" s="53"/>
      <c r="D140" s="13" t="s">
        <v>5</v>
      </c>
      <c r="E140" s="14" t="s">
        <v>72</v>
      </c>
      <c r="F140" s="14" t="s">
        <v>68</v>
      </c>
      <c r="G140" s="14" t="s">
        <v>69</v>
      </c>
      <c r="H140" s="14" t="s">
        <v>118</v>
      </c>
      <c r="I140" s="14" t="s">
        <v>124</v>
      </c>
      <c r="J140" s="17">
        <v>20000</v>
      </c>
      <c r="K140" s="17">
        <v>20000</v>
      </c>
      <c r="L140" s="17">
        <v>20000</v>
      </c>
      <c r="M140" s="57"/>
      <c r="N140" s="9"/>
    </row>
    <row r="141" spans="1:14" s="2" customFormat="1" ht="55.15" customHeight="1" x14ac:dyDescent="0.25">
      <c r="A141" s="48"/>
      <c r="B141" s="59"/>
      <c r="C141" s="53"/>
      <c r="D141" s="13" t="s">
        <v>6</v>
      </c>
      <c r="E141" s="14"/>
      <c r="F141" s="14"/>
      <c r="G141" s="14"/>
      <c r="H141" s="14"/>
      <c r="I141" s="14"/>
      <c r="J141" s="17"/>
      <c r="K141" s="17"/>
      <c r="L141" s="17"/>
      <c r="M141" s="57"/>
      <c r="N141" s="9"/>
    </row>
    <row r="142" spans="1:14" s="2" customFormat="1" ht="55.15" customHeight="1" x14ac:dyDescent="0.25">
      <c r="A142" s="49"/>
      <c r="B142" s="59"/>
      <c r="C142" s="53"/>
      <c r="D142" s="20" t="s">
        <v>7</v>
      </c>
      <c r="E142" s="15"/>
      <c r="F142" s="15"/>
      <c r="G142" s="15"/>
      <c r="H142" s="15"/>
      <c r="I142" s="15"/>
      <c r="J142" s="5">
        <f t="shared" ref="J142:L142" si="32">J139+J140+J141</f>
        <v>20000</v>
      </c>
      <c r="K142" s="5">
        <f t="shared" si="32"/>
        <v>20000</v>
      </c>
      <c r="L142" s="5">
        <f t="shared" si="32"/>
        <v>20000</v>
      </c>
      <c r="M142" s="57"/>
      <c r="N142" s="9"/>
    </row>
    <row r="143" spans="1:14" s="2" customFormat="1" ht="55.15" customHeight="1" x14ac:dyDescent="0.25">
      <c r="A143" s="47">
        <v>33</v>
      </c>
      <c r="B143" s="55" t="s">
        <v>56</v>
      </c>
      <c r="C143" s="53" t="s">
        <v>37</v>
      </c>
      <c r="D143" s="13" t="s">
        <v>4</v>
      </c>
      <c r="E143" s="14"/>
      <c r="F143" s="14"/>
      <c r="G143" s="14"/>
      <c r="H143" s="14"/>
      <c r="I143" s="14"/>
      <c r="J143" s="17"/>
      <c r="K143" s="17"/>
      <c r="L143" s="17"/>
      <c r="M143" s="44" t="s">
        <v>129</v>
      </c>
      <c r="N143" s="9"/>
    </row>
    <row r="144" spans="1:14" s="2" customFormat="1" ht="55.15" customHeight="1" x14ac:dyDescent="0.25">
      <c r="A144" s="48"/>
      <c r="B144" s="59"/>
      <c r="C144" s="53"/>
      <c r="D144" s="13" t="s">
        <v>5</v>
      </c>
      <c r="E144" s="14" t="s">
        <v>72</v>
      </c>
      <c r="F144" s="14" t="s">
        <v>68</v>
      </c>
      <c r="G144" s="14" t="s">
        <v>69</v>
      </c>
      <c r="H144" s="14" t="s">
        <v>118</v>
      </c>
      <c r="I144" s="14" t="s">
        <v>120</v>
      </c>
      <c r="J144" s="17">
        <v>8000</v>
      </c>
      <c r="K144" s="17">
        <v>8000</v>
      </c>
      <c r="L144" s="17">
        <v>8000</v>
      </c>
      <c r="M144" s="45"/>
      <c r="N144" s="9"/>
    </row>
    <row r="145" spans="1:14" s="2" customFormat="1" ht="55.15" customHeight="1" x14ac:dyDescent="0.25">
      <c r="A145" s="48"/>
      <c r="B145" s="59"/>
      <c r="C145" s="53"/>
      <c r="D145" s="13" t="s">
        <v>6</v>
      </c>
      <c r="E145" s="14"/>
      <c r="F145" s="14"/>
      <c r="G145" s="14"/>
      <c r="H145" s="14"/>
      <c r="I145" s="14"/>
      <c r="J145" s="17"/>
      <c r="K145" s="17"/>
      <c r="L145" s="17"/>
      <c r="M145" s="45"/>
      <c r="N145" s="9"/>
    </row>
    <row r="146" spans="1:14" s="2" customFormat="1" ht="55.15" customHeight="1" x14ac:dyDescent="0.25">
      <c r="A146" s="49"/>
      <c r="B146" s="59"/>
      <c r="C146" s="53"/>
      <c r="D146" s="20" t="s">
        <v>7</v>
      </c>
      <c r="E146" s="15"/>
      <c r="F146" s="15"/>
      <c r="G146" s="15"/>
      <c r="H146" s="15"/>
      <c r="I146" s="15"/>
      <c r="J146" s="5">
        <f t="shared" ref="J146:L146" si="33">J143+J144+J145</f>
        <v>8000</v>
      </c>
      <c r="K146" s="5">
        <f t="shared" si="33"/>
        <v>8000</v>
      </c>
      <c r="L146" s="5">
        <f t="shared" si="33"/>
        <v>8000</v>
      </c>
      <c r="M146" s="46"/>
      <c r="N146" s="9"/>
    </row>
    <row r="147" spans="1:14" s="2" customFormat="1" ht="55.15" customHeight="1" x14ac:dyDescent="0.25">
      <c r="A147" s="47">
        <v>34</v>
      </c>
      <c r="B147" s="55" t="s">
        <v>51</v>
      </c>
      <c r="C147" s="53" t="s">
        <v>11</v>
      </c>
      <c r="D147" s="13" t="s">
        <v>4</v>
      </c>
      <c r="E147" s="14"/>
      <c r="F147" s="14"/>
      <c r="G147" s="14"/>
      <c r="H147" s="14"/>
      <c r="I147" s="14"/>
      <c r="J147" s="17"/>
      <c r="K147" s="17"/>
      <c r="L147" s="17"/>
      <c r="M147" s="57"/>
      <c r="N147" s="9"/>
    </row>
    <row r="148" spans="1:14" s="2" customFormat="1" ht="55.15" customHeight="1" x14ac:dyDescent="0.25">
      <c r="A148" s="48"/>
      <c r="B148" s="59"/>
      <c r="C148" s="53"/>
      <c r="D148" s="13" t="s">
        <v>5</v>
      </c>
      <c r="E148" s="14" t="s">
        <v>72</v>
      </c>
      <c r="F148" s="14" t="s">
        <v>68</v>
      </c>
      <c r="G148" s="14" t="s">
        <v>69</v>
      </c>
      <c r="H148" s="14" t="s">
        <v>118</v>
      </c>
      <c r="I148" s="14" t="s">
        <v>126</v>
      </c>
      <c r="J148" s="17">
        <f>100000+298000</f>
        <v>398000</v>
      </c>
      <c r="K148" s="17"/>
      <c r="L148" s="17"/>
      <c r="M148" s="57"/>
      <c r="N148" s="9"/>
    </row>
    <row r="149" spans="1:14" s="2" customFormat="1" ht="55.15" customHeight="1" x14ac:dyDescent="0.25">
      <c r="A149" s="48"/>
      <c r="B149" s="59"/>
      <c r="C149" s="53"/>
      <c r="D149" s="13" t="s">
        <v>6</v>
      </c>
      <c r="E149" s="14"/>
      <c r="F149" s="14"/>
      <c r="G149" s="14"/>
      <c r="H149" s="14"/>
      <c r="I149" s="14"/>
      <c r="J149" s="17"/>
      <c r="K149" s="17"/>
      <c r="L149" s="17"/>
      <c r="M149" s="57"/>
      <c r="N149" s="9"/>
    </row>
    <row r="150" spans="1:14" s="2" customFormat="1" ht="55.15" customHeight="1" x14ac:dyDescent="0.25">
      <c r="A150" s="49"/>
      <c r="B150" s="59"/>
      <c r="C150" s="53"/>
      <c r="D150" s="20" t="s">
        <v>7</v>
      </c>
      <c r="E150" s="15"/>
      <c r="F150" s="15"/>
      <c r="G150" s="15"/>
      <c r="H150" s="15"/>
      <c r="I150" s="15"/>
      <c r="J150" s="5">
        <f t="shared" ref="J150:L150" si="34">J148+J147+J149</f>
        <v>398000</v>
      </c>
      <c r="K150" s="5">
        <f t="shared" si="34"/>
        <v>0</v>
      </c>
      <c r="L150" s="5">
        <f t="shared" si="34"/>
        <v>0</v>
      </c>
      <c r="M150" s="57"/>
      <c r="N150" s="9"/>
    </row>
    <row r="151" spans="1:14" s="2" customFormat="1" ht="55.15" customHeight="1" x14ac:dyDescent="0.25">
      <c r="A151" s="47">
        <v>35</v>
      </c>
      <c r="B151" s="55" t="s">
        <v>47</v>
      </c>
      <c r="C151" s="53" t="s">
        <v>11</v>
      </c>
      <c r="D151" s="13" t="s">
        <v>4</v>
      </c>
      <c r="E151" s="14"/>
      <c r="F151" s="14"/>
      <c r="G151" s="14"/>
      <c r="H151" s="14"/>
      <c r="I151" s="14"/>
      <c r="J151" s="17"/>
      <c r="K151" s="17"/>
      <c r="L151" s="17"/>
      <c r="M151" s="57"/>
      <c r="N151" s="9"/>
    </row>
    <row r="152" spans="1:14" s="2" customFormat="1" ht="55.15" customHeight="1" x14ac:dyDescent="0.25">
      <c r="A152" s="48"/>
      <c r="B152" s="59"/>
      <c r="C152" s="53"/>
      <c r="D152" s="13" t="s">
        <v>5</v>
      </c>
      <c r="E152" s="14" t="s">
        <v>72</v>
      </c>
      <c r="F152" s="14" t="s">
        <v>68</v>
      </c>
      <c r="G152" s="14" t="s">
        <v>69</v>
      </c>
      <c r="H152" s="14" t="s">
        <v>118</v>
      </c>
      <c r="I152" s="14" t="s">
        <v>121</v>
      </c>
      <c r="J152" s="17">
        <v>27000</v>
      </c>
      <c r="K152" s="17">
        <v>27000</v>
      </c>
      <c r="L152" s="17">
        <v>27000</v>
      </c>
      <c r="M152" s="57"/>
      <c r="N152" s="9"/>
    </row>
    <row r="153" spans="1:14" s="2" customFormat="1" ht="55.15" customHeight="1" x14ac:dyDescent="0.25">
      <c r="A153" s="48"/>
      <c r="B153" s="59"/>
      <c r="C153" s="53"/>
      <c r="D153" s="13" t="s">
        <v>6</v>
      </c>
      <c r="E153" s="14"/>
      <c r="F153" s="14"/>
      <c r="G153" s="14"/>
      <c r="H153" s="14"/>
      <c r="I153" s="14"/>
      <c r="J153" s="17"/>
      <c r="K153" s="17"/>
      <c r="L153" s="17"/>
      <c r="M153" s="57"/>
      <c r="N153" s="9"/>
    </row>
    <row r="154" spans="1:14" s="2" customFormat="1" ht="55.15" customHeight="1" x14ac:dyDescent="0.25">
      <c r="A154" s="49"/>
      <c r="B154" s="59"/>
      <c r="C154" s="53"/>
      <c r="D154" s="20" t="s">
        <v>7</v>
      </c>
      <c r="E154" s="15"/>
      <c r="F154" s="15"/>
      <c r="G154" s="15"/>
      <c r="H154" s="15"/>
      <c r="I154" s="15"/>
      <c r="J154" s="5">
        <f t="shared" ref="J154:L154" si="35">J152+J151+J153</f>
        <v>27000</v>
      </c>
      <c r="K154" s="5">
        <f t="shared" si="35"/>
        <v>27000</v>
      </c>
      <c r="L154" s="5">
        <f t="shared" si="35"/>
        <v>27000</v>
      </c>
      <c r="M154" s="57"/>
      <c r="N154" s="9"/>
    </row>
    <row r="155" spans="1:14" s="2" customFormat="1" ht="55.15" customHeight="1" x14ac:dyDescent="0.25">
      <c r="A155" s="47">
        <v>36</v>
      </c>
      <c r="B155" s="55" t="s">
        <v>42</v>
      </c>
      <c r="C155" s="53" t="s">
        <v>11</v>
      </c>
      <c r="D155" s="13" t="s">
        <v>4</v>
      </c>
      <c r="E155" s="14"/>
      <c r="F155" s="14"/>
      <c r="G155" s="14"/>
      <c r="H155" s="14"/>
      <c r="I155" s="14"/>
      <c r="J155" s="17"/>
      <c r="K155" s="17"/>
      <c r="L155" s="17"/>
      <c r="M155" s="57"/>
      <c r="N155" s="9"/>
    </row>
    <row r="156" spans="1:14" s="2" customFormat="1" ht="55.15" customHeight="1" x14ac:dyDescent="0.25">
      <c r="A156" s="48"/>
      <c r="B156" s="56"/>
      <c r="C156" s="53"/>
      <c r="D156" s="13" t="s">
        <v>5</v>
      </c>
      <c r="E156" s="14" t="s">
        <v>72</v>
      </c>
      <c r="F156" s="14" t="s">
        <v>68</v>
      </c>
      <c r="G156" s="14" t="s">
        <v>69</v>
      </c>
      <c r="H156" s="14" t="s">
        <v>70</v>
      </c>
      <c r="I156" s="14" t="s">
        <v>93</v>
      </c>
      <c r="J156" s="17">
        <f>50000+303813.79</f>
        <v>353813.79</v>
      </c>
      <c r="K156" s="17">
        <v>50000</v>
      </c>
      <c r="L156" s="17"/>
      <c r="M156" s="58"/>
      <c r="N156" s="9"/>
    </row>
    <row r="157" spans="1:14" s="2" customFormat="1" ht="55.15" customHeight="1" x14ac:dyDescent="0.25">
      <c r="A157" s="48"/>
      <c r="B157" s="56"/>
      <c r="C157" s="53"/>
      <c r="D157" s="13" t="s">
        <v>6</v>
      </c>
      <c r="E157" s="14"/>
      <c r="F157" s="14"/>
      <c r="G157" s="14"/>
      <c r="H157" s="14"/>
      <c r="I157" s="14"/>
      <c r="J157" s="17"/>
      <c r="K157" s="17"/>
      <c r="L157" s="17"/>
      <c r="M157" s="58"/>
      <c r="N157" s="9"/>
    </row>
    <row r="158" spans="1:14" s="2" customFormat="1" ht="55.15" customHeight="1" x14ac:dyDescent="0.25">
      <c r="A158" s="49"/>
      <c r="B158" s="56"/>
      <c r="C158" s="53"/>
      <c r="D158" s="20" t="s">
        <v>7</v>
      </c>
      <c r="E158" s="15"/>
      <c r="F158" s="15"/>
      <c r="G158" s="15"/>
      <c r="H158" s="15"/>
      <c r="I158" s="15"/>
      <c r="J158" s="5">
        <f t="shared" ref="J158:L158" si="36">J156+J155+J157</f>
        <v>353813.79</v>
      </c>
      <c r="K158" s="5">
        <f t="shared" si="36"/>
        <v>50000</v>
      </c>
      <c r="L158" s="5">
        <f t="shared" si="36"/>
        <v>0</v>
      </c>
      <c r="M158" s="58"/>
      <c r="N158" s="9"/>
    </row>
    <row r="159" spans="1:14" s="2" customFormat="1" ht="55.15" customHeight="1" x14ac:dyDescent="0.25">
      <c r="A159" s="47">
        <v>37</v>
      </c>
      <c r="B159" s="55" t="s">
        <v>43</v>
      </c>
      <c r="C159" s="53" t="s">
        <v>11</v>
      </c>
      <c r="D159" s="13" t="s">
        <v>4</v>
      </c>
      <c r="E159" s="14"/>
      <c r="F159" s="14"/>
      <c r="G159" s="14"/>
      <c r="H159" s="14"/>
      <c r="I159" s="14"/>
      <c r="J159" s="17"/>
      <c r="K159" s="17"/>
      <c r="L159" s="17"/>
      <c r="M159" s="46"/>
      <c r="N159" s="9"/>
    </row>
    <row r="160" spans="1:14" s="2" customFormat="1" ht="55.15" customHeight="1" x14ac:dyDescent="0.25">
      <c r="A160" s="48"/>
      <c r="B160" s="56"/>
      <c r="C160" s="53"/>
      <c r="D160" s="13" t="s">
        <v>5</v>
      </c>
      <c r="E160" s="14" t="s">
        <v>72</v>
      </c>
      <c r="F160" s="14" t="s">
        <v>68</v>
      </c>
      <c r="G160" s="14" t="s">
        <v>69</v>
      </c>
      <c r="H160" s="14" t="s">
        <v>118</v>
      </c>
      <c r="I160" s="14" t="s">
        <v>119</v>
      </c>
      <c r="J160" s="17">
        <v>52000</v>
      </c>
      <c r="K160" s="17">
        <v>52000</v>
      </c>
      <c r="L160" s="17">
        <v>32000</v>
      </c>
      <c r="M160" s="58"/>
      <c r="N160" s="9"/>
    </row>
    <row r="161" spans="1:14" s="2" customFormat="1" ht="55.15" customHeight="1" x14ac:dyDescent="0.25">
      <c r="A161" s="48"/>
      <c r="B161" s="56"/>
      <c r="C161" s="53"/>
      <c r="D161" s="13" t="s">
        <v>6</v>
      </c>
      <c r="E161" s="14"/>
      <c r="F161" s="14"/>
      <c r="G161" s="14"/>
      <c r="H161" s="14"/>
      <c r="I161" s="14"/>
      <c r="J161" s="17"/>
      <c r="K161" s="17"/>
      <c r="L161" s="17"/>
      <c r="M161" s="58"/>
      <c r="N161" s="9"/>
    </row>
    <row r="162" spans="1:14" s="2" customFormat="1" ht="55.15" customHeight="1" x14ac:dyDescent="0.25">
      <c r="A162" s="49"/>
      <c r="B162" s="56"/>
      <c r="C162" s="53"/>
      <c r="D162" s="20" t="s">
        <v>7</v>
      </c>
      <c r="E162" s="15"/>
      <c r="F162" s="15"/>
      <c r="G162" s="15"/>
      <c r="H162" s="15"/>
      <c r="I162" s="15"/>
      <c r="J162" s="5">
        <f t="shared" ref="J162:L162" si="37">J160+J159+J161</f>
        <v>52000</v>
      </c>
      <c r="K162" s="5">
        <f t="shared" si="37"/>
        <v>52000</v>
      </c>
      <c r="L162" s="5">
        <f t="shared" si="37"/>
        <v>32000</v>
      </c>
      <c r="M162" s="58"/>
      <c r="N162" s="9"/>
    </row>
    <row r="163" spans="1:14" s="2" customFormat="1" ht="55.15" customHeight="1" x14ac:dyDescent="0.25">
      <c r="A163" s="47">
        <v>38</v>
      </c>
      <c r="B163" s="55" t="s">
        <v>111</v>
      </c>
      <c r="C163" s="53" t="s">
        <v>11</v>
      </c>
      <c r="D163" s="13" t="s">
        <v>4</v>
      </c>
      <c r="E163" s="14"/>
      <c r="F163" s="14"/>
      <c r="G163" s="14"/>
      <c r="H163" s="14"/>
      <c r="I163" s="14"/>
      <c r="J163" s="17"/>
      <c r="K163" s="17"/>
      <c r="L163" s="17"/>
      <c r="M163" s="57"/>
      <c r="N163" s="9"/>
    </row>
    <row r="164" spans="1:14" s="2" customFormat="1" ht="55.15" customHeight="1" x14ac:dyDescent="0.25">
      <c r="A164" s="48"/>
      <c r="B164" s="56"/>
      <c r="C164" s="53"/>
      <c r="D164" s="13" t="s">
        <v>5</v>
      </c>
      <c r="E164" s="14" t="s">
        <v>72</v>
      </c>
      <c r="F164" s="14" t="s">
        <v>68</v>
      </c>
      <c r="G164" s="14" t="s">
        <v>69</v>
      </c>
      <c r="H164" s="14" t="s">
        <v>70</v>
      </c>
      <c r="I164" s="14" t="s">
        <v>112</v>
      </c>
      <c r="J164" s="17">
        <v>140000</v>
      </c>
      <c r="K164" s="17">
        <v>140000</v>
      </c>
      <c r="L164" s="17">
        <v>140000</v>
      </c>
      <c r="M164" s="58"/>
      <c r="N164" s="9"/>
    </row>
    <row r="165" spans="1:14" s="2" customFormat="1" ht="55.15" customHeight="1" x14ac:dyDescent="0.25">
      <c r="A165" s="48"/>
      <c r="B165" s="56"/>
      <c r="C165" s="53"/>
      <c r="D165" s="13" t="s">
        <v>6</v>
      </c>
      <c r="E165" s="14"/>
      <c r="F165" s="14"/>
      <c r="G165" s="14"/>
      <c r="H165" s="14"/>
      <c r="I165" s="14"/>
      <c r="J165" s="17"/>
      <c r="K165" s="17"/>
      <c r="L165" s="17"/>
      <c r="M165" s="58"/>
      <c r="N165" s="9"/>
    </row>
    <row r="166" spans="1:14" s="2" customFormat="1" ht="55.15" customHeight="1" x14ac:dyDescent="0.25">
      <c r="A166" s="49"/>
      <c r="B166" s="56"/>
      <c r="C166" s="53"/>
      <c r="D166" s="20" t="s">
        <v>7</v>
      </c>
      <c r="E166" s="15"/>
      <c r="F166" s="15"/>
      <c r="G166" s="15"/>
      <c r="H166" s="15"/>
      <c r="I166" s="15"/>
      <c r="J166" s="5">
        <f t="shared" ref="J166:L166" si="38">J164+J163+J165</f>
        <v>140000</v>
      </c>
      <c r="K166" s="5">
        <f t="shared" si="38"/>
        <v>140000</v>
      </c>
      <c r="L166" s="5">
        <f t="shared" si="38"/>
        <v>140000</v>
      </c>
      <c r="M166" s="58"/>
      <c r="N166" s="9"/>
    </row>
    <row r="167" spans="1:14" s="2" customFormat="1" ht="55.15" customHeight="1" x14ac:dyDescent="0.25">
      <c r="A167" s="47">
        <v>39</v>
      </c>
      <c r="B167" s="60" t="s">
        <v>46</v>
      </c>
      <c r="C167" s="44" t="s">
        <v>11</v>
      </c>
      <c r="D167" s="12" t="s">
        <v>38</v>
      </c>
      <c r="E167" s="16" t="s">
        <v>72</v>
      </c>
      <c r="F167" s="16" t="s">
        <v>68</v>
      </c>
      <c r="G167" s="16" t="s">
        <v>69</v>
      </c>
      <c r="H167" s="16" t="s">
        <v>70</v>
      </c>
      <c r="I167" s="16" t="s">
        <v>83</v>
      </c>
      <c r="J167" s="17">
        <v>1110270</v>
      </c>
      <c r="K167" s="17">
        <v>1110270</v>
      </c>
      <c r="L167" s="17">
        <v>1110270</v>
      </c>
      <c r="M167" s="63"/>
      <c r="N167" s="9"/>
    </row>
    <row r="168" spans="1:14" s="2" customFormat="1" ht="55.15" customHeight="1" x14ac:dyDescent="0.25">
      <c r="A168" s="48"/>
      <c r="B168" s="61"/>
      <c r="C168" s="45"/>
      <c r="D168" s="13" t="s">
        <v>4</v>
      </c>
      <c r="E168" s="14"/>
      <c r="F168" s="14"/>
      <c r="G168" s="14"/>
      <c r="H168" s="14"/>
      <c r="I168" s="14"/>
      <c r="J168" s="17"/>
      <c r="K168" s="17"/>
      <c r="L168" s="17"/>
      <c r="M168" s="64"/>
      <c r="N168" s="9"/>
    </row>
    <row r="169" spans="1:14" s="2" customFormat="1" ht="55.15" customHeight="1" x14ac:dyDescent="0.25">
      <c r="A169" s="48"/>
      <c r="B169" s="61"/>
      <c r="C169" s="45"/>
      <c r="D169" s="13" t="s">
        <v>5</v>
      </c>
      <c r="E169" s="14"/>
      <c r="F169" s="14"/>
      <c r="G169" s="14"/>
      <c r="H169" s="14"/>
      <c r="I169" s="14"/>
      <c r="J169" s="17"/>
      <c r="K169" s="17"/>
      <c r="L169" s="17"/>
      <c r="M169" s="64"/>
      <c r="N169" s="9"/>
    </row>
    <row r="170" spans="1:14" s="2" customFormat="1" ht="55.15" customHeight="1" x14ac:dyDescent="0.25">
      <c r="A170" s="48"/>
      <c r="B170" s="61"/>
      <c r="C170" s="45"/>
      <c r="D170" s="13" t="s">
        <v>6</v>
      </c>
      <c r="E170" s="14"/>
      <c r="F170" s="14"/>
      <c r="G170" s="14"/>
      <c r="H170" s="14"/>
      <c r="I170" s="14"/>
      <c r="J170" s="17"/>
      <c r="K170" s="17"/>
      <c r="L170" s="17"/>
      <c r="M170" s="64"/>
      <c r="N170" s="9"/>
    </row>
    <row r="171" spans="1:14" s="2" customFormat="1" ht="55.15" customHeight="1" x14ac:dyDescent="0.25">
      <c r="A171" s="49"/>
      <c r="B171" s="62"/>
      <c r="C171" s="46"/>
      <c r="D171" s="20" t="s">
        <v>7</v>
      </c>
      <c r="E171" s="15"/>
      <c r="F171" s="15"/>
      <c r="G171" s="15"/>
      <c r="H171" s="15"/>
      <c r="I171" s="15"/>
      <c r="J171" s="5">
        <f t="shared" ref="J171:L171" si="39">J169+J168+J170+J167</f>
        <v>1110270</v>
      </c>
      <c r="K171" s="5">
        <f t="shared" si="39"/>
        <v>1110270</v>
      </c>
      <c r="L171" s="5">
        <f t="shared" si="39"/>
        <v>1110270</v>
      </c>
      <c r="M171" s="65"/>
      <c r="N171" s="9"/>
    </row>
    <row r="172" spans="1:14" s="2" customFormat="1" ht="96" customHeight="1" x14ac:dyDescent="0.25">
      <c r="A172" s="47">
        <v>40</v>
      </c>
      <c r="B172" s="55" t="s">
        <v>113</v>
      </c>
      <c r="C172" s="53" t="s">
        <v>11</v>
      </c>
      <c r="D172" s="13" t="s">
        <v>4</v>
      </c>
      <c r="E172" s="14"/>
      <c r="F172" s="14"/>
      <c r="G172" s="14"/>
      <c r="H172" s="14"/>
      <c r="I172" s="14"/>
      <c r="J172" s="17"/>
      <c r="K172" s="17"/>
      <c r="L172" s="17"/>
      <c r="M172" s="57"/>
      <c r="N172" s="9"/>
    </row>
    <row r="173" spans="1:14" s="2" customFormat="1" ht="74.45" customHeight="1" x14ac:dyDescent="0.25">
      <c r="A173" s="48"/>
      <c r="B173" s="56"/>
      <c r="C173" s="53"/>
      <c r="D173" s="13" t="s">
        <v>5</v>
      </c>
      <c r="E173" s="14" t="s">
        <v>72</v>
      </c>
      <c r="F173" s="14" t="s">
        <v>68</v>
      </c>
      <c r="G173" s="14" t="s">
        <v>69</v>
      </c>
      <c r="H173" s="14" t="s">
        <v>70</v>
      </c>
      <c r="I173" s="14" t="s">
        <v>114</v>
      </c>
      <c r="J173" s="17">
        <f>9310200+836730.7</f>
        <v>10146930.699999999</v>
      </c>
      <c r="K173" s="17">
        <f>10365500-4333200</f>
        <v>6032300</v>
      </c>
      <c r="L173" s="17">
        <f>11715200-4896800</f>
        <v>6818400</v>
      </c>
      <c r="M173" s="58"/>
      <c r="N173" s="9"/>
    </row>
    <row r="174" spans="1:14" s="2" customFormat="1" ht="83.45" customHeight="1" x14ac:dyDescent="0.25">
      <c r="A174" s="48"/>
      <c r="B174" s="56"/>
      <c r="C174" s="53"/>
      <c r="D174" s="13" t="s">
        <v>6</v>
      </c>
      <c r="E174" s="14"/>
      <c r="F174" s="14"/>
      <c r="G174" s="14"/>
      <c r="H174" s="14"/>
      <c r="I174" s="14"/>
      <c r="J174" s="17"/>
      <c r="K174" s="17"/>
      <c r="L174" s="17"/>
      <c r="M174" s="58"/>
      <c r="N174" s="9"/>
    </row>
    <row r="175" spans="1:14" s="2" customFormat="1" ht="147" customHeight="1" x14ac:dyDescent="0.25">
      <c r="A175" s="49"/>
      <c r="B175" s="56"/>
      <c r="C175" s="53"/>
      <c r="D175" s="20" t="s">
        <v>7</v>
      </c>
      <c r="E175" s="15"/>
      <c r="F175" s="15"/>
      <c r="G175" s="15"/>
      <c r="H175" s="15"/>
      <c r="I175" s="15"/>
      <c r="J175" s="5">
        <f t="shared" ref="J175:L175" si="40">J173+J172+J174</f>
        <v>10146930.699999999</v>
      </c>
      <c r="K175" s="5">
        <f t="shared" si="40"/>
        <v>6032300</v>
      </c>
      <c r="L175" s="5">
        <f t="shared" si="40"/>
        <v>6818400</v>
      </c>
      <c r="M175" s="58"/>
      <c r="N175" s="9"/>
    </row>
    <row r="176" spans="1:14" s="2" customFormat="1" ht="55.15" customHeight="1" x14ac:dyDescent="0.25">
      <c r="A176" s="47">
        <v>41</v>
      </c>
      <c r="B176" s="60" t="s">
        <v>49</v>
      </c>
      <c r="C176" s="44" t="s">
        <v>11</v>
      </c>
      <c r="D176" s="12" t="s">
        <v>38</v>
      </c>
      <c r="E176" s="16"/>
      <c r="F176" s="16"/>
      <c r="G176" s="16"/>
      <c r="H176" s="16"/>
      <c r="I176" s="16"/>
      <c r="J176" s="5"/>
      <c r="K176" s="5"/>
      <c r="L176" s="5"/>
      <c r="M176" s="44"/>
      <c r="N176" s="9"/>
    </row>
    <row r="177" spans="1:14" s="2" customFormat="1" ht="55.15" customHeight="1" x14ac:dyDescent="0.25">
      <c r="A177" s="48"/>
      <c r="B177" s="61"/>
      <c r="C177" s="45"/>
      <c r="D177" s="13" t="s">
        <v>4</v>
      </c>
      <c r="E177" s="14"/>
      <c r="F177" s="14"/>
      <c r="G177" s="14"/>
      <c r="H177" s="14"/>
      <c r="I177" s="14"/>
      <c r="J177" s="17"/>
      <c r="K177" s="17"/>
      <c r="L177" s="17"/>
      <c r="M177" s="45"/>
      <c r="N177" s="9"/>
    </row>
    <row r="178" spans="1:14" s="2" customFormat="1" ht="55.15" customHeight="1" x14ac:dyDescent="0.25">
      <c r="A178" s="48"/>
      <c r="B178" s="61"/>
      <c r="C178" s="45"/>
      <c r="D178" s="13" t="s">
        <v>5</v>
      </c>
      <c r="E178" s="14" t="s">
        <v>72</v>
      </c>
      <c r="F178" s="14" t="s">
        <v>69</v>
      </c>
      <c r="G178" s="14" t="s">
        <v>69</v>
      </c>
      <c r="H178" s="14" t="s">
        <v>70</v>
      </c>
      <c r="I178" s="14" t="s">
        <v>106</v>
      </c>
      <c r="J178" s="17">
        <f>84000-23679</f>
        <v>60321</v>
      </c>
      <c r="K178" s="17">
        <v>84000</v>
      </c>
      <c r="L178" s="17">
        <v>44000</v>
      </c>
      <c r="M178" s="45"/>
      <c r="N178" s="9"/>
    </row>
    <row r="179" spans="1:14" s="2" customFormat="1" ht="55.15" customHeight="1" x14ac:dyDescent="0.25">
      <c r="A179" s="48"/>
      <c r="B179" s="61"/>
      <c r="C179" s="45"/>
      <c r="D179" s="13" t="s">
        <v>6</v>
      </c>
      <c r="E179" s="14"/>
      <c r="F179" s="14"/>
      <c r="G179" s="14"/>
      <c r="H179" s="14"/>
      <c r="I179" s="14"/>
      <c r="J179" s="17"/>
      <c r="K179" s="17"/>
      <c r="L179" s="17"/>
      <c r="M179" s="45"/>
      <c r="N179" s="9"/>
    </row>
    <row r="180" spans="1:14" s="2" customFormat="1" ht="55.15" customHeight="1" x14ac:dyDescent="0.25">
      <c r="A180" s="49"/>
      <c r="B180" s="62"/>
      <c r="C180" s="46"/>
      <c r="D180" s="20" t="s">
        <v>7</v>
      </c>
      <c r="E180" s="15"/>
      <c r="F180" s="15"/>
      <c r="G180" s="15"/>
      <c r="H180" s="15"/>
      <c r="I180" s="15"/>
      <c r="J180" s="5">
        <f t="shared" ref="J180:L180" si="41">J178+J177+J179</f>
        <v>60321</v>
      </c>
      <c r="K180" s="5">
        <f t="shared" si="41"/>
        <v>84000</v>
      </c>
      <c r="L180" s="5">
        <f t="shared" si="41"/>
        <v>44000</v>
      </c>
      <c r="M180" s="46"/>
      <c r="N180" s="9"/>
    </row>
    <row r="181" spans="1:14" s="2" customFormat="1" ht="55.15" customHeight="1" x14ac:dyDescent="0.25">
      <c r="A181" s="47">
        <v>42</v>
      </c>
      <c r="B181" s="60" t="s">
        <v>127</v>
      </c>
      <c r="C181" s="44" t="s">
        <v>11</v>
      </c>
      <c r="D181" s="31" t="s">
        <v>38</v>
      </c>
      <c r="E181" s="16"/>
      <c r="F181" s="16"/>
      <c r="G181" s="16"/>
      <c r="H181" s="16"/>
      <c r="I181" s="16"/>
      <c r="J181" s="5"/>
      <c r="K181" s="5"/>
      <c r="L181" s="5"/>
      <c r="M181" s="44"/>
      <c r="N181" s="9"/>
    </row>
    <row r="182" spans="1:14" s="2" customFormat="1" ht="55.15" customHeight="1" x14ac:dyDescent="0.25">
      <c r="A182" s="48"/>
      <c r="B182" s="61"/>
      <c r="C182" s="45"/>
      <c r="D182" s="32" t="s">
        <v>4</v>
      </c>
      <c r="E182" s="14"/>
      <c r="F182" s="14"/>
      <c r="G182" s="14"/>
      <c r="H182" s="14"/>
      <c r="I182" s="14"/>
      <c r="J182" s="17"/>
      <c r="K182" s="17"/>
      <c r="L182" s="17"/>
      <c r="M182" s="45"/>
      <c r="N182" s="9"/>
    </row>
    <row r="183" spans="1:14" s="2" customFormat="1" ht="55.15" customHeight="1" x14ac:dyDescent="0.25">
      <c r="A183" s="48"/>
      <c r="B183" s="61"/>
      <c r="C183" s="45"/>
      <c r="D183" s="32" t="s">
        <v>5</v>
      </c>
      <c r="E183" s="14" t="s">
        <v>72</v>
      </c>
      <c r="F183" s="14" t="s">
        <v>68</v>
      </c>
      <c r="G183" s="14" t="s">
        <v>69</v>
      </c>
      <c r="H183" s="14" t="s">
        <v>70</v>
      </c>
      <c r="I183" s="14" t="s">
        <v>145</v>
      </c>
      <c r="J183" s="17"/>
      <c r="K183" s="17">
        <v>2475865</v>
      </c>
      <c r="L183" s="17">
        <v>2475865</v>
      </c>
      <c r="M183" s="45"/>
      <c r="N183" s="9"/>
    </row>
    <row r="184" spans="1:14" s="2" customFormat="1" ht="55.15" customHeight="1" x14ac:dyDescent="0.25">
      <c r="A184" s="48"/>
      <c r="B184" s="61"/>
      <c r="C184" s="45"/>
      <c r="D184" s="32" t="s">
        <v>6</v>
      </c>
      <c r="E184" s="14"/>
      <c r="F184" s="14"/>
      <c r="G184" s="14"/>
      <c r="H184" s="14"/>
      <c r="I184" s="14"/>
      <c r="J184" s="17"/>
      <c r="K184" s="17"/>
      <c r="L184" s="17"/>
      <c r="M184" s="45"/>
      <c r="N184" s="9"/>
    </row>
    <row r="185" spans="1:14" s="2" customFormat="1" ht="55.15" customHeight="1" x14ac:dyDescent="0.25">
      <c r="A185" s="49"/>
      <c r="B185" s="62"/>
      <c r="C185" s="46"/>
      <c r="D185" s="20" t="s">
        <v>7</v>
      </c>
      <c r="E185" s="15"/>
      <c r="F185" s="15"/>
      <c r="G185" s="15"/>
      <c r="H185" s="15"/>
      <c r="I185" s="15"/>
      <c r="J185" s="5">
        <f t="shared" ref="J185:L185" si="42">J183+J182+J184</f>
        <v>0</v>
      </c>
      <c r="K185" s="5">
        <f t="shared" si="42"/>
        <v>2475865</v>
      </c>
      <c r="L185" s="5">
        <f t="shared" si="42"/>
        <v>2475865</v>
      </c>
      <c r="M185" s="46"/>
      <c r="N185" s="9"/>
    </row>
    <row r="186" spans="1:14" s="2" customFormat="1" ht="55.15" customHeight="1" x14ac:dyDescent="0.25">
      <c r="A186" s="47">
        <v>43</v>
      </c>
      <c r="B186" s="60" t="s">
        <v>144</v>
      </c>
      <c r="C186" s="44" t="s">
        <v>11</v>
      </c>
      <c r="D186" s="12" t="s">
        <v>38</v>
      </c>
      <c r="E186" s="16"/>
      <c r="F186" s="16"/>
      <c r="G186" s="16"/>
      <c r="H186" s="16"/>
      <c r="I186" s="16"/>
      <c r="J186" s="5"/>
      <c r="K186" s="5"/>
      <c r="L186" s="5"/>
      <c r="M186" s="44"/>
      <c r="N186" s="9"/>
    </row>
    <row r="187" spans="1:14" s="2" customFormat="1" ht="55.15" customHeight="1" x14ac:dyDescent="0.25">
      <c r="A187" s="48"/>
      <c r="B187" s="61"/>
      <c r="C187" s="45"/>
      <c r="D187" s="13" t="s">
        <v>4</v>
      </c>
      <c r="E187" s="14"/>
      <c r="F187" s="14"/>
      <c r="G187" s="14"/>
      <c r="H187" s="14"/>
      <c r="I187" s="14"/>
      <c r="J187" s="17"/>
      <c r="K187" s="17"/>
      <c r="L187" s="17"/>
      <c r="M187" s="45"/>
      <c r="N187" s="9"/>
    </row>
    <row r="188" spans="1:14" s="2" customFormat="1" ht="55.15" customHeight="1" x14ac:dyDescent="0.25">
      <c r="A188" s="48"/>
      <c r="B188" s="61"/>
      <c r="C188" s="45"/>
      <c r="D188" s="13" t="s">
        <v>5</v>
      </c>
      <c r="E188" s="14" t="s">
        <v>72</v>
      </c>
      <c r="F188" s="14" t="s">
        <v>68</v>
      </c>
      <c r="G188" s="14" t="s">
        <v>69</v>
      </c>
      <c r="H188" s="14" t="s">
        <v>70</v>
      </c>
      <c r="I188" s="14" t="s">
        <v>105</v>
      </c>
      <c r="J188" s="17">
        <f>574000+2938.46+60000</f>
        <v>636938.46</v>
      </c>
      <c r="K188" s="17">
        <v>130309</v>
      </c>
      <c r="L188" s="17"/>
      <c r="M188" s="45"/>
      <c r="N188" s="9"/>
    </row>
    <row r="189" spans="1:14" s="2" customFormat="1" ht="55.15" customHeight="1" x14ac:dyDescent="0.25">
      <c r="A189" s="48"/>
      <c r="B189" s="61"/>
      <c r="C189" s="45"/>
      <c r="D189" s="13" t="s">
        <v>6</v>
      </c>
      <c r="E189" s="14"/>
      <c r="F189" s="14"/>
      <c r="G189" s="14"/>
      <c r="H189" s="14"/>
      <c r="I189" s="14"/>
      <c r="J189" s="17"/>
      <c r="K189" s="17"/>
      <c r="L189" s="17"/>
      <c r="M189" s="45"/>
      <c r="N189" s="9"/>
    </row>
    <row r="190" spans="1:14" s="2" customFormat="1" ht="55.15" customHeight="1" x14ac:dyDescent="0.25">
      <c r="A190" s="49"/>
      <c r="B190" s="62"/>
      <c r="C190" s="46"/>
      <c r="D190" s="20" t="s">
        <v>7</v>
      </c>
      <c r="E190" s="15"/>
      <c r="F190" s="15"/>
      <c r="G190" s="15"/>
      <c r="H190" s="15"/>
      <c r="I190" s="15"/>
      <c r="J190" s="5">
        <f t="shared" ref="J190:L190" si="43">J188+J187+J189</f>
        <v>636938.46</v>
      </c>
      <c r="K190" s="5">
        <f t="shared" si="43"/>
        <v>130309</v>
      </c>
      <c r="L190" s="5">
        <f t="shared" si="43"/>
        <v>0</v>
      </c>
      <c r="M190" s="46"/>
      <c r="N190" s="9"/>
    </row>
    <row r="191" spans="1:14" s="2" customFormat="1" ht="55.15" customHeight="1" x14ac:dyDescent="0.25">
      <c r="A191" s="47">
        <v>44</v>
      </c>
      <c r="B191" s="60" t="s">
        <v>128</v>
      </c>
      <c r="C191" s="44" t="s">
        <v>11</v>
      </c>
      <c r="D191" s="12" t="s">
        <v>38</v>
      </c>
      <c r="E191" s="14" t="s">
        <v>72</v>
      </c>
      <c r="F191" s="14" t="s">
        <v>68</v>
      </c>
      <c r="G191" s="14" t="s">
        <v>69</v>
      </c>
      <c r="H191" s="14" t="s">
        <v>70</v>
      </c>
      <c r="I191" s="14" t="s">
        <v>133</v>
      </c>
      <c r="J191" s="17">
        <v>1656000</v>
      </c>
      <c r="K191" s="5"/>
      <c r="L191" s="5"/>
      <c r="M191" s="44"/>
      <c r="N191" s="9"/>
    </row>
    <row r="192" spans="1:14" s="2" customFormat="1" ht="55.15" customHeight="1" x14ac:dyDescent="0.25">
      <c r="A192" s="48"/>
      <c r="B192" s="61"/>
      <c r="C192" s="45"/>
      <c r="D192" s="13" t="s">
        <v>4</v>
      </c>
      <c r="E192" s="14" t="s">
        <v>72</v>
      </c>
      <c r="F192" s="14" t="s">
        <v>68</v>
      </c>
      <c r="G192" s="14" t="s">
        <v>69</v>
      </c>
      <c r="H192" s="14" t="s">
        <v>70</v>
      </c>
      <c r="I192" s="14" t="s">
        <v>133</v>
      </c>
      <c r="J192" s="17">
        <v>144000</v>
      </c>
      <c r="K192" s="17"/>
      <c r="L192" s="17"/>
      <c r="M192" s="45"/>
      <c r="N192" s="9"/>
    </row>
    <row r="193" spans="1:14" s="2" customFormat="1" ht="55.15" customHeight="1" x14ac:dyDescent="0.25">
      <c r="A193" s="48"/>
      <c r="B193" s="61"/>
      <c r="C193" s="45"/>
      <c r="D193" s="13" t="s">
        <v>5</v>
      </c>
      <c r="E193" s="14" t="s">
        <v>72</v>
      </c>
      <c r="F193" s="14" t="s">
        <v>68</v>
      </c>
      <c r="G193" s="14" t="s">
        <v>69</v>
      </c>
      <c r="H193" s="14" t="s">
        <v>70</v>
      </c>
      <c r="I193" s="14" t="s">
        <v>133</v>
      </c>
      <c r="J193" s="17">
        <f>188425+115000-188425</f>
        <v>115000</v>
      </c>
      <c r="K193" s="17"/>
      <c r="L193" s="17"/>
      <c r="M193" s="45"/>
      <c r="N193" s="9"/>
    </row>
    <row r="194" spans="1:14" s="2" customFormat="1" ht="55.15" customHeight="1" x14ac:dyDescent="0.25">
      <c r="A194" s="48"/>
      <c r="B194" s="61"/>
      <c r="C194" s="45"/>
      <c r="D194" s="13" t="s">
        <v>6</v>
      </c>
      <c r="E194" s="14"/>
      <c r="F194" s="14"/>
      <c r="G194" s="14"/>
      <c r="H194" s="14"/>
      <c r="I194" s="14"/>
      <c r="J194" s="17"/>
      <c r="K194" s="17"/>
      <c r="L194" s="17"/>
      <c r="M194" s="45"/>
      <c r="N194" s="9"/>
    </row>
    <row r="195" spans="1:14" s="2" customFormat="1" ht="55.15" customHeight="1" x14ac:dyDescent="0.25">
      <c r="A195" s="49"/>
      <c r="B195" s="62"/>
      <c r="C195" s="46"/>
      <c r="D195" s="20" t="s">
        <v>7</v>
      </c>
      <c r="E195" s="15"/>
      <c r="F195" s="15"/>
      <c r="G195" s="15"/>
      <c r="H195" s="15"/>
      <c r="I195" s="15"/>
      <c r="J195" s="5">
        <f>J193+J192+J194+J191</f>
        <v>1915000</v>
      </c>
      <c r="K195" s="5">
        <f t="shared" ref="K195:L195" si="44">K193+K192+K194</f>
        <v>0</v>
      </c>
      <c r="L195" s="5">
        <f t="shared" si="44"/>
        <v>0</v>
      </c>
      <c r="M195" s="46"/>
      <c r="N195" s="9"/>
    </row>
    <row r="196" spans="1:14" s="2" customFormat="1" ht="55.15" customHeight="1" x14ac:dyDescent="0.25">
      <c r="A196" s="87">
        <v>45</v>
      </c>
      <c r="B196" s="60" t="s">
        <v>131</v>
      </c>
      <c r="C196" s="44" t="s">
        <v>11</v>
      </c>
      <c r="D196" s="27" t="s">
        <v>38</v>
      </c>
      <c r="E196" s="16"/>
      <c r="F196" s="16"/>
      <c r="G196" s="16"/>
      <c r="H196" s="16"/>
      <c r="I196" s="16"/>
      <c r="J196" s="5"/>
      <c r="K196" s="5"/>
      <c r="L196" s="5"/>
      <c r="M196" s="44"/>
      <c r="N196" s="9"/>
    </row>
    <row r="197" spans="1:14" s="2" customFormat="1" ht="55.15" customHeight="1" x14ac:dyDescent="0.25">
      <c r="A197" s="87"/>
      <c r="B197" s="61"/>
      <c r="C197" s="45"/>
      <c r="D197" s="26" t="s">
        <v>4</v>
      </c>
      <c r="E197" s="14"/>
      <c r="F197" s="14"/>
      <c r="G197" s="14"/>
      <c r="H197" s="14"/>
      <c r="I197" s="14"/>
      <c r="J197" s="17"/>
      <c r="K197" s="17"/>
      <c r="L197" s="17"/>
      <c r="M197" s="45"/>
      <c r="N197" s="9"/>
    </row>
    <row r="198" spans="1:14" s="2" customFormat="1" ht="55.15" customHeight="1" x14ac:dyDescent="0.25">
      <c r="A198" s="87"/>
      <c r="B198" s="61"/>
      <c r="C198" s="45"/>
      <c r="D198" s="26" t="s">
        <v>5</v>
      </c>
      <c r="E198" s="14" t="s">
        <v>72</v>
      </c>
      <c r="F198" s="14" t="s">
        <v>68</v>
      </c>
      <c r="G198" s="14" t="s">
        <v>69</v>
      </c>
      <c r="H198" s="14" t="s">
        <v>70</v>
      </c>
      <c r="I198" s="14" t="s">
        <v>132</v>
      </c>
      <c r="J198" s="17">
        <f>550000+69100+23679</f>
        <v>642779</v>
      </c>
      <c r="K198" s="17"/>
      <c r="L198" s="17"/>
      <c r="M198" s="45"/>
      <c r="N198" s="9"/>
    </row>
    <row r="199" spans="1:14" s="2" customFormat="1" ht="55.15" customHeight="1" x14ac:dyDescent="0.25">
      <c r="A199" s="87"/>
      <c r="B199" s="61"/>
      <c r="C199" s="45"/>
      <c r="D199" s="26" t="s">
        <v>6</v>
      </c>
      <c r="E199" s="14"/>
      <c r="F199" s="14"/>
      <c r="G199" s="14"/>
      <c r="H199" s="14"/>
      <c r="I199" s="14"/>
      <c r="J199" s="17"/>
      <c r="K199" s="17"/>
      <c r="L199" s="17"/>
      <c r="M199" s="45"/>
      <c r="N199" s="9"/>
    </row>
    <row r="200" spans="1:14" s="2" customFormat="1" ht="55.15" customHeight="1" x14ac:dyDescent="0.25">
      <c r="A200" s="87"/>
      <c r="B200" s="62"/>
      <c r="C200" s="46"/>
      <c r="D200" s="20" t="s">
        <v>7</v>
      </c>
      <c r="E200" s="15"/>
      <c r="F200" s="15"/>
      <c r="G200" s="15"/>
      <c r="H200" s="15"/>
      <c r="I200" s="15"/>
      <c r="J200" s="5">
        <f t="shared" ref="J200:L200" si="45">J198+J197+J199</f>
        <v>642779</v>
      </c>
      <c r="K200" s="5">
        <f t="shared" si="45"/>
        <v>0</v>
      </c>
      <c r="L200" s="5">
        <f t="shared" si="45"/>
        <v>0</v>
      </c>
      <c r="M200" s="46"/>
      <c r="N200" s="9"/>
    </row>
    <row r="201" spans="1:14" s="2" customFormat="1" ht="55.15" customHeight="1" x14ac:dyDescent="0.25">
      <c r="A201" s="47">
        <v>46</v>
      </c>
      <c r="B201" s="60" t="s">
        <v>155</v>
      </c>
      <c r="C201" s="44" t="s">
        <v>11</v>
      </c>
      <c r="D201" s="27" t="s">
        <v>38</v>
      </c>
      <c r="E201" s="16"/>
      <c r="F201" s="16"/>
      <c r="G201" s="16"/>
      <c r="H201" s="16"/>
      <c r="I201" s="16"/>
      <c r="J201" s="5"/>
      <c r="K201" s="5"/>
      <c r="L201" s="5"/>
      <c r="M201" s="44"/>
      <c r="N201" s="9"/>
    </row>
    <row r="202" spans="1:14" s="2" customFormat="1" ht="55.15" customHeight="1" x14ac:dyDescent="0.25">
      <c r="A202" s="48"/>
      <c r="B202" s="61"/>
      <c r="C202" s="45"/>
      <c r="D202" s="26" t="s">
        <v>4</v>
      </c>
      <c r="E202" s="14"/>
      <c r="F202" s="14"/>
      <c r="G202" s="14"/>
      <c r="H202" s="14"/>
      <c r="I202" s="14"/>
      <c r="J202" s="17">
        <v>2755000</v>
      </c>
      <c r="K202" s="17"/>
      <c r="L202" s="17"/>
      <c r="M202" s="45"/>
      <c r="N202" s="9"/>
    </row>
    <row r="203" spans="1:14" s="2" customFormat="1" ht="55.15" customHeight="1" x14ac:dyDescent="0.25">
      <c r="A203" s="48"/>
      <c r="B203" s="61"/>
      <c r="C203" s="45"/>
      <c r="D203" s="26" t="s">
        <v>5</v>
      </c>
      <c r="E203" s="14" t="s">
        <v>72</v>
      </c>
      <c r="F203" s="14" t="s">
        <v>68</v>
      </c>
      <c r="G203" s="14" t="s">
        <v>69</v>
      </c>
      <c r="H203" s="14" t="s">
        <v>70</v>
      </c>
      <c r="I203" s="14" t="s">
        <v>134</v>
      </c>
      <c r="J203" s="17">
        <f>132000+44000+60000+972600.5</f>
        <v>1208600.5</v>
      </c>
      <c r="K203" s="17"/>
      <c r="L203" s="17"/>
      <c r="M203" s="45"/>
      <c r="N203" s="9"/>
    </row>
    <row r="204" spans="1:14" s="2" customFormat="1" ht="55.15" customHeight="1" x14ac:dyDescent="0.25">
      <c r="A204" s="48"/>
      <c r="B204" s="61"/>
      <c r="C204" s="45"/>
      <c r="D204" s="26" t="s">
        <v>6</v>
      </c>
      <c r="E204" s="14"/>
      <c r="F204" s="14"/>
      <c r="G204" s="14"/>
      <c r="H204" s="14"/>
      <c r="I204" s="14"/>
      <c r="J204" s="17"/>
      <c r="K204" s="17"/>
      <c r="L204" s="17"/>
      <c r="M204" s="45"/>
      <c r="N204" s="9"/>
    </row>
    <row r="205" spans="1:14" s="2" customFormat="1" ht="55.15" customHeight="1" x14ac:dyDescent="0.25">
      <c r="A205" s="49"/>
      <c r="B205" s="62"/>
      <c r="C205" s="46"/>
      <c r="D205" s="20" t="s">
        <v>7</v>
      </c>
      <c r="E205" s="15"/>
      <c r="F205" s="15"/>
      <c r="G205" s="15"/>
      <c r="H205" s="15"/>
      <c r="I205" s="15"/>
      <c r="J205" s="5">
        <f t="shared" ref="J205:L205" si="46">J203+J202+J204</f>
        <v>3963600.5</v>
      </c>
      <c r="K205" s="5">
        <f t="shared" si="46"/>
        <v>0</v>
      </c>
      <c r="L205" s="5">
        <f t="shared" si="46"/>
        <v>0</v>
      </c>
      <c r="M205" s="46"/>
      <c r="N205" s="9"/>
    </row>
    <row r="206" spans="1:14" s="2" customFormat="1" ht="55.15" customHeight="1" x14ac:dyDescent="0.25">
      <c r="A206" s="47">
        <v>47</v>
      </c>
      <c r="B206" s="60" t="s">
        <v>135</v>
      </c>
      <c r="C206" s="44" t="s">
        <v>11</v>
      </c>
      <c r="D206" s="27" t="s">
        <v>38</v>
      </c>
      <c r="E206" s="16"/>
      <c r="F206" s="16"/>
      <c r="G206" s="16"/>
      <c r="H206" s="16"/>
      <c r="I206" s="16"/>
      <c r="J206" s="5"/>
      <c r="K206" s="5"/>
      <c r="L206" s="5"/>
      <c r="M206" s="44"/>
      <c r="N206" s="9"/>
    </row>
    <row r="207" spans="1:14" s="2" customFormat="1" ht="55.15" customHeight="1" x14ac:dyDescent="0.25">
      <c r="A207" s="48"/>
      <c r="B207" s="61"/>
      <c r="C207" s="45"/>
      <c r="D207" s="26" t="s">
        <v>4</v>
      </c>
      <c r="E207" s="14"/>
      <c r="F207" s="14"/>
      <c r="G207" s="14"/>
      <c r="H207" s="14"/>
      <c r="I207" s="14"/>
      <c r="J207" s="17"/>
      <c r="K207" s="17"/>
      <c r="L207" s="17"/>
      <c r="M207" s="45"/>
      <c r="N207" s="9"/>
    </row>
    <row r="208" spans="1:14" s="2" customFormat="1" ht="55.15" customHeight="1" x14ac:dyDescent="0.25">
      <c r="A208" s="48"/>
      <c r="B208" s="61"/>
      <c r="C208" s="45"/>
      <c r="D208" s="26" t="s">
        <v>5</v>
      </c>
      <c r="E208" s="14" t="s">
        <v>72</v>
      </c>
      <c r="F208" s="14" t="s">
        <v>68</v>
      </c>
      <c r="G208" s="14" t="s">
        <v>69</v>
      </c>
      <c r="H208" s="14" t="s">
        <v>70</v>
      </c>
      <c r="I208" s="14" t="s">
        <v>136</v>
      </c>
      <c r="J208" s="17">
        <f>610000-202850</f>
        <v>407150</v>
      </c>
      <c r="K208" s="17"/>
      <c r="L208" s="17"/>
      <c r="M208" s="45"/>
      <c r="N208" s="9"/>
    </row>
    <row r="209" spans="1:14" s="2" customFormat="1" ht="55.15" customHeight="1" x14ac:dyDescent="0.25">
      <c r="A209" s="48"/>
      <c r="B209" s="61"/>
      <c r="C209" s="45"/>
      <c r="D209" s="26" t="s">
        <v>6</v>
      </c>
      <c r="E209" s="14"/>
      <c r="F209" s="14"/>
      <c r="G209" s="14"/>
      <c r="H209" s="14"/>
      <c r="I209" s="14"/>
      <c r="J209" s="17"/>
      <c r="K209" s="17"/>
      <c r="L209" s="17"/>
      <c r="M209" s="45"/>
      <c r="N209" s="9"/>
    </row>
    <row r="210" spans="1:14" s="2" customFormat="1" ht="55.15" customHeight="1" x14ac:dyDescent="0.25">
      <c r="A210" s="49"/>
      <c r="B210" s="62"/>
      <c r="C210" s="46"/>
      <c r="D210" s="20" t="s">
        <v>7</v>
      </c>
      <c r="E210" s="15"/>
      <c r="F210" s="15"/>
      <c r="G210" s="15"/>
      <c r="H210" s="15"/>
      <c r="I210" s="15"/>
      <c r="J210" s="5">
        <f t="shared" ref="J210:L210" si="47">J208+J207+J209</f>
        <v>407150</v>
      </c>
      <c r="K210" s="5">
        <f t="shared" si="47"/>
        <v>0</v>
      </c>
      <c r="L210" s="5">
        <f t="shared" si="47"/>
        <v>0</v>
      </c>
      <c r="M210" s="46"/>
      <c r="N210" s="9"/>
    </row>
    <row r="211" spans="1:14" s="2" customFormat="1" ht="55.15" customHeight="1" x14ac:dyDescent="0.25">
      <c r="A211" s="47">
        <v>48</v>
      </c>
      <c r="B211" s="60" t="s">
        <v>140</v>
      </c>
      <c r="C211" s="44" t="s">
        <v>11</v>
      </c>
      <c r="D211" s="30" t="s">
        <v>38</v>
      </c>
      <c r="E211" s="16"/>
      <c r="F211" s="16"/>
      <c r="G211" s="16"/>
      <c r="H211" s="16"/>
      <c r="I211" s="16"/>
      <c r="J211" s="17">
        <v>59357</v>
      </c>
      <c r="K211" s="5"/>
      <c r="L211" s="5"/>
      <c r="M211" s="44"/>
      <c r="N211" s="9"/>
    </row>
    <row r="212" spans="1:14" s="2" customFormat="1" ht="55.15" customHeight="1" x14ac:dyDescent="0.25">
      <c r="A212" s="48"/>
      <c r="B212" s="61"/>
      <c r="C212" s="45"/>
      <c r="D212" s="29" t="s">
        <v>4</v>
      </c>
      <c r="E212" s="14"/>
      <c r="F212" s="14"/>
      <c r="G212" s="14"/>
      <c r="H212" s="14"/>
      <c r="I212" s="14"/>
      <c r="J212" s="17">
        <v>8922</v>
      </c>
      <c r="K212" s="17"/>
      <c r="L212" s="17"/>
      <c r="M212" s="45"/>
      <c r="N212" s="9"/>
    </row>
    <row r="213" spans="1:14" s="2" customFormat="1" ht="55.15" customHeight="1" x14ac:dyDescent="0.25">
      <c r="A213" s="48"/>
      <c r="B213" s="61"/>
      <c r="C213" s="45"/>
      <c r="D213" s="29" t="s">
        <v>5</v>
      </c>
      <c r="E213" s="14" t="s">
        <v>72</v>
      </c>
      <c r="F213" s="14" t="s">
        <v>68</v>
      </c>
      <c r="G213" s="14" t="s">
        <v>69</v>
      </c>
      <c r="H213" s="14" t="s">
        <v>70</v>
      </c>
      <c r="I213" s="14" t="s">
        <v>141</v>
      </c>
      <c r="J213" s="17">
        <v>4359</v>
      </c>
      <c r="K213" s="17"/>
      <c r="L213" s="17"/>
      <c r="M213" s="45"/>
      <c r="N213" s="9"/>
    </row>
    <row r="214" spans="1:14" s="2" customFormat="1" ht="55.15" customHeight="1" x14ac:dyDescent="0.25">
      <c r="A214" s="48"/>
      <c r="B214" s="61"/>
      <c r="C214" s="45"/>
      <c r="D214" s="29" t="s">
        <v>6</v>
      </c>
      <c r="E214" s="14"/>
      <c r="F214" s="14"/>
      <c r="G214" s="14"/>
      <c r="H214" s="14"/>
      <c r="I214" s="14"/>
      <c r="J214" s="17"/>
      <c r="K214" s="17"/>
      <c r="L214" s="17"/>
      <c r="M214" s="45"/>
      <c r="N214" s="9"/>
    </row>
    <row r="215" spans="1:14" s="2" customFormat="1" ht="55.15" customHeight="1" x14ac:dyDescent="0.25">
      <c r="A215" s="48"/>
      <c r="B215" s="62"/>
      <c r="C215" s="46"/>
      <c r="D215" s="20" t="s">
        <v>7</v>
      </c>
      <c r="E215" s="15"/>
      <c r="F215" s="15"/>
      <c r="G215" s="15"/>
      <c r="H215" s="15"/>
      <c r="I215" s="15"/>
      <c r="J215" s="5">
        <f>J213+J212+J214+J211</f>
        <v>72638</v>
      </c>
      <c r="K215" s="5">
        <f t="shared" ref="K215:L215" si="48">K213+K212+K214</f>
        <v>0</v>
      </c>
      <c r="L215" s="5">
        <f t="shared" si="48"/>
        <v>0</v>
      </c>
      <c r="M215" s="46"/>
      <c r="N215" s="9"/>
    </row>
    <row r="216" spans="1:14" s="2" customFormat="1" ht="55.15" customHeight="1" x14ac:dyDescent="0.25">
      <c r="A216" s="47">
        <v>49</v>
      </c>
      <c r="B216" s="60" t="s">
        <v>142</v>
      </c>
      <c r="C216" s="44" t="s">
        <v>11</v>
      </c>
      <c r="D216" s="30" t="s">
        <v>38</v>
      </c>
      <c r="E216" s="16"/>
      <c r="F216" s="16"/>
      <c r="G216" s="16"/>
      <c r="H216" s="16"/>
      <c r="I216" s="16"/>
      <c r="J216" s="17">
        <v>59357</v>
      </c>
      <c r="K216" s="5"/>
      <c r="L216" s="5"/>
      <c r="M216" s="44"/>
      <c r="N216" s="9"/>
    </row>
    <row r="217" spans="1:14" s="2" customFormat="1" ht="55.15" customHeight="1" x14ac:dyDescent="0.25">
      <c r="A217" s="48"/>
      <c r="B217" s="61"/>
      <c r="C217" s="45"/>
      <c r="D217" s="29" t="s">
        <v>4</v>
      </c>
      <c r="E217" s="14"/>
      <c r="F217" s="14"/>
      <c r="G217" s="14"/>
      <c r="H217" s="14"/>
      <c r="I217" s="14"/>
      <c r="J217" s="17">
        <v>8922</v>
      </c>
      <c r="K217" s="17"/>
      <c r="L217" s="17"/>
      <c r="M217" s="45"/>
      <c r="N217" s="9"/>
    </row>
    <row r="218" spans="1:14" s="2" customFormat="1" ht="55.15" customHeight="1" x14ac:dyDescent="0.25">
      <c r="A218" s="48"/>
      <c r="B218" s="61"/>
      <c r="C218" s="45"/>
      <c r="D218" s="29" t="s">
        <v>5</v>
      </c>
      <c r="E218" s="14" t="s">
        <v>72</v>
      </c>
      <c r="F218" s="14" t="s">
        <v>68</v>
      </c>
      <c r="G218" s="14" t="s">
        <v>69</v>
      </c>
      <c r="H218" s="14" t="s">
        <v>70</v>
      </c>
      <c r="I218" s="14" t="s">
        <v>141</v>
      </c>
      <c r="J218" s="17">
        <v>4359</v>
      </c>
      <c r="K218" s="17"/>
      <c r="L218" s="17"/>
      <c r="M218" s="45"/>
      <c r="N218" s="9"/>
    </row>
    <row r="219" spans="1:14" s="2" customFormat="1" ht="55.15" customHeight="1" x14ac:dyDescent="0.25">
      <c r="A219" s="48"/>
      <c r="B219" s="61"/>
      <c r="C219" s="45"/>
      <c r="D219" s="29" t="s">
        <v>6</v>
      </c>
      <c r="E219" s="14"/>
      <c r="F219" s="14"/>
      <c r="G219" s="14"/>
      <c r="H219" s="14"/>
      <c r="I219" s="14"/>
      <c r="J219" s="17"/>
      <c r="K219" s="17"/>
      <c r="L219" s="17"/>
      <c r="M219" s="45"/>
      <c r="N219" s="9"/>
    </row>
    <row r="220" spans="1:14" s="2" customFormat="1" ht="55.15" customHeight="1" x14ac:dyDescent="0.25">
      <c r="A220" s="48"/>
      <c r="B220" s="62"/>
      <c r="C220" s="46"/>
      <c r="D220" s="20" t="s">
        <v>7</v>
      </c>
      <c r="E220" s="15"/>
      <c r="F220" s="15"/>
      <c r="G220" s="15"/>
      <c r="H220" s="15"/>
      <c r="I220" s="15"/>
      <c r="J220" s="5">
        <f>J218+J217+J219+J216</f>
        <v>72638</v>
      </c>
      <c r="K220" s="5">
        <f t="shared" ref="K220:L220" si="49">K218+K217+K219</f>
        <v>0</v>
      </c>
      <c r="L220" s="5">
        <f t="shared" si="49"/>
        <v>0</v>
      </c>
      <c r="M220" s="46"/>
      <c r="N220" s="9"/>
    </row>
    <row r="221" spans="1:14" s="2" customFormat="1" ht="55.15" customHeight="1" x14ac:dyDescent="0.25">
      <c r="A221" s="47">
        <v>50</v>
      </c>
      <c r="B221" s="60" t="s">
        <v>143</v>
      </c>
      <c r="C221" s="44" t="s">
        <v>11</v>
      </c>
      <c r="D221" s="30" t="s">
        <v>38</v>
      </c>
      <c r="E221" s="16"/>
      <c r="F221" s="16"/>
      <c r="G221" s="16"/>
      <c r="H221" s="16"/>
      <c r="I221" s="16"/>
      <c r="J221" s="17">
        <v>100000</v>
      </c>
      <c r="K221" s="5"/>
      <c r="L221" s="5"/>
      <c r="M221" s="44"/>
      <c r="N221" s="9"/>
    </row>
    <row r="222" spans="1:14" s="2" customFormat="1" ht="55.15" customHeight="1" x14ac:dyDescent="0.25">
      <c r="A222" s="48"/>
      <c r="B222" s="61"/>
      <c r="C222" s="45"/>
      <c r="D222" s="29" t="s">
        <v>4</v>
      </c>
      <c r="E222" s="14"/>
      <c r="F222" s="14"/>
      <c r="G222" s="14"/>
      <c r="H222" s="14"/>
      <c r="I222" s="14"/>
      <c r="J222" s="17"/>
      <c r="K222" s="17"/>
      <c r="L222" s="17"/>
      <c r="M222" s="45"/>
      <c r="N222" s="9"/>
    </row>
    <row r="223" spans="1:14" s="2" customFormat="1" ht="55.15" customHeight="1" x14ac:dyDescent="0.25">
      <c r="A223" s="48"/>
      <c r="B223" s="61"/>
      <c r="C223" s="45"/>
      <c r="D223" s="29" t="s">
        <v>5</v>
      </c>
      <c r="E223" s="14" t="s">
        <v>72</v>
      </c>
      <c r="F223" s="14" t="s">
        <v>68</v>
      </c>
      <c r="G223" s="14" t="s">
        <v>69</v>
      </c>
      <c r="H223" s="14" t="s">
        <v>70</v>
      </c>
      <c r="I223" s="14" t="s">
        <v>141</v>
      </c>
      <c r="J223" s="17">
        <v>6382</v>
      </c>
      <c r="K223" s="17"/>
      <c r="L223" s="17"/>
      <c r="M223" s="45"/>
      <c r="N223" s="9"/>
    </row>
    <row r="224" spans="1:14" s="2" customFormat="1" ht="55.15" customHeight="1" x14ac:dyDescent="0.25">
      <c r="A224" s="48"/>
      <c r="B224" s="61"/>
      <c r="C224" s="45"/>
      <c r="D224" s="29" t="s">
        <v>6</v>
      </c>
      <c r="E224" s="14"/>
      <c r="F224" s="14"/>
      <c r="G224" s="14"/>
      <c r="H224" s="14"/>
      <c r="I224" s="14"/>
      <c r="J224" s="17"/>
      <c r="K224" s="17"/>
      <c r="L224" s="17"/>
      <c r="M224" s="45"/>
      <c r="N224" s="9"/>
    </row>
    <row r="225" spans="1:14" s="2" customFormat="1" ht="55.15" customHeight="1" x14ac:dyDescent="0.25">
      <c r="A225" s="48"/>
      <c r="B225" s="62"/>
      <c r="C225" s="46"/>
      <c r="D225" s="20" t="s">
        <v>7</v>
      </c>
      <c r="E225" s="15"/>
      <c r="F225" s="15"/>
      <c r="G225" s="15"/>
      <c r="H225" s="15"/>
      <c r="I225" s="15"/>
      <c r="J225" s="5">
        <f>J223+J222+J224+J221</f>
        <v>106382</v>
      </c>
      <c r="K225" s="5">
        <f t="shared" ref="K225:L225" si="50">K223+K222+K224</f>
        <v>0</v>
      </c>
      <c r="L225" s="5">
        <f t="shared" si="50"/>
        <v>0</v>
      </c>
      <c r="M225" s="46"/>
      <c r="N225" s="9"/>
    </row>
    <row r="226" spans="1:14" s="2" customFormat="1" ht="32.25" customHeight="1" x14ac:dyDescent="0.25">
      <c r="A226" s="47">
        <v>51</v>
      </c>
      <c r="B226" s="60" t="s">
        <v>146</v>
      </c>
      <c r="C226" s="44" t="s">
        <v>11</v>
      </c>
      <c r="D226" s="31" t="s">
        <v>38</v>
      </c>
      <c r="E226" s="16"/>
      <c r="F226" s="16"/>
      <c r="G226" s="16"/>
      <c r="H226" s="16"/>
      <c r="I226" s="16"/>
      <c r="J226" s="5"/>
      <c r="K226" s="5"/>
      <c r="L226" s="5"/>
      <c r="M226" s="44"/>
      <c r="N226" s="9"/>
    </row>
    <row r="227" spans="1:14" s="2" customFormat="1" ht="55.15" customHeight="1" x14ac:dyDescent="0.25">
      <c r="A227" s="48"/>
      <c r="B227" s="61"/>
      <c r="C227" s="45"/>
      <c r="D227" s="32" t="s">
        <v>4</v>
      </c>
      <c r="E227" s="14"/>
      <c r="F227" s="14"/>
      <c r="G227" s="14"/>
      <c r="H227" s="14"/>
      <c r="I227" s="14"/>
      <c r="J227" s="17"/>
      <c r="K227" s="17"/>
      <c r="L227" s="17"/>
      <c r="M227" s="45"/>
      <c r="N227" s="9"/>
    </row>
    <row r="228" spans="1:14" s="2" customFormat="1" ht="55.15" customHeight="1" x14ac:dyDescent="0.25">
      <c r="A228" s="48"/>
      <c r="B228" s="61"/>
      <c r="C228" s="45"/>
      <c r="D228" s="32" t="s">
        <v>5</v>
      </c>
      <c r="E228" s="14" t="s">
        <v>72</v>
      </c>
      <c r="F228" s="14" t="s">
        <v>68</v>
      </c>
      <c r="G228" s="14" t="s">
        <v>69</v>
      </c>
      <c r="H228" s="14" t="s">
        <v>70</v>
      </c>
      <c r="I228" s="14" t="s">
        <v>147</v>
      </c>
      <c r="J228" s="17">
        <f>542554+8526410</f>
        <v>9068964</v>
      </c>
      <c r="K228" s="17"/>
      <c r="L228" s="17"/>
      <c r="M228" s="45"/>
      <c r="N228" s="9"/>
    </row>
    <row r="229" spans="1:14" s="2" customFormat="1" ht="55.15" customHeight="1" x14ac:dyDescent="0.25">
      <c r="A229" s="48"/>
      <c r="B229" s="61"/>
      <c r="C229" s="45"/>
      <c r="D229" s="32" t="s">
        <v>6</v>
      </c>
      <c r="E229" s="14"/>
      <c r="F229" s="14"/>
      <c r="G229" s="14"/>
      <c r="H229" s="14"/>
      <c r="I229" s="14"/>
      <c r="J229" s="17"/>
      <c r="K229" s="17"/>
      <c r="L229" s="17"/>
      <c r="M229" s="45"/>
      <c r="N229" s="9"/>
    </row>
    <row r="230" spans="1:14" s="2" customFormat="1" ht="55.15" customHeight="1" x14ac:dyDescent="0.25">
      <c r="A230" s="48"/>
      <c r="B230" s="62"/>
      <c r="C230" s="46"/>
      <c r="D230" s="20" t="s">
        <v>7</v>
      </c>
      <c r="E230" s="15"/>
      <c r="F230" s="15"/>
      <c r="G230" s="15"/>
      <c r="H230" s="15"/>
      <c r="I230" s="15"/>
      <c r="J230" s="5">
        <f t="shared" ref="J230:L230" si="51">J228+J227+J229</f>
        <v>9068964</v>
      </c>
      <c r="K230" s="5">
        <f t="shared" si="51"/>
        <v>0</v>
      </c>
      <c r="L230" s="5">
        <f t="shared" si="51"/>
        <v>0</v>
      </c>
      <c r="M230" s="46"/>
      <c r="N230" s="9"/>
    </row>
    <row r="231" spans="1:14" s="2" customFormat="1" ht="30.75" customHeight="1" x14ac:dyDescent="0.25">
      <c r="A231" s="47">
        <v>52</v>
      </c>
      <c r="B231" s="60" t="s">
        <v>154</v>
      </c>
      <c r="C231" s="44" t="s">
        <v>11</v>
      </c>
      <c r="D231" s="33" t="s">
        <v>38</v>
      </c>
      <c r="E231" s="16"/>
      <c r="F231" s="16"/>
      <c r="G231" s="16"/>
      <c r="H231" s="16"/>
      <c r="I231" s="16"/>
      <c r="J231" s="5"/>
      <c r="K231" s="5"/>
      <c r="L231" s="5"/>
      <c r="M231" s="44"/>
      <c r="N231" s="9"/>
    </row>
    <row r="232" spans="1:14" s="2" customFormat="1" ht="55.15" customHeight="1" x14ac:dyDescent="0.25">
      <c r="A232" s="48"/>
      <c r="B232" s="61"/>
      <c r="C232" s="45"/>
      <c r="D232" s="34" t="s">
        <v>4</v>
      </c>
      <c r="E232" s="14" t="s">
        <v>72</v>
      </c>
      <c r="F232" s="14" t="s">
        <v>68</v>
      </c>
      <c r="G232" s="14" t="s">
        <v>69</v>
      </c>
      <c r="H232" s="14" t="s">
        <v>70</v>
      </c>
      <c r="I232" s="14" t="s">
        <v>148</v>
      </c>
      <c r="J232" s="17"/>
      <c r="K232" s="17"/>
      <c r="L232" s="17">
        <f>8000000+80808.08-3545000</f>
        <v>4535808.08</v>
      </c>
      <c r="M232" s="45"/>
      <c r="N232" s="9"/>
    </row>
    <row r="233" spans="1:14" s="2" customFormat="1" ht="55.15" customHeight="1" x14ac:dyDescent="0.25">
      <c r="A233" s="48"/>
      <c r="B233" s="61"/>
      <c r="C233" s="45"/>
      <c r="D233" s="34" t="s">
        <v>5</v>
      </c>
      <c r="J233" s="17"/>
      <c r="K233" s="17"/>
      <c r="L233" s="17"/>
      <c r="M233" s="45"/>
      <c r="N233" s="9"/>
    </row>
    <row r="234" spans="1:14" s="2" customFormat="1" ht="55.15" customHeight="1" x14ac:dyDescent="0.25">
      <c r="A234" s="48"/>
      <c r="B234" s="61"/>
      <c r="C234" s="45"/>
      <c r="D234" s="34" t="s">
        <v>6</v>
      </c>
      <c r="E234" s="14"/>
      <c r="F234" s="14"/>
      <c r="G234" s="14"/>
      <c r="H234" s="14"/>
      <c r="I234" s="14"/>
      <c r="J234" s="17"/>
      <c r="K234" s="17"/>
      <c r="L234" s="17"/>
      <c r="M234" s="45"/>
      <c r="N234" s="9"/>
    </row>
    <row r="235" spans="1:14" s="2" customFormat="1" ht="55.15" customHeight="1" x14ac:dyDescent="0.25">
      <c r="A235" s="48"/>
      <c r="B235" s="62"/>
      <c r="C235" s="46"/>
      <c r="D235" s="20" t="s">
        <v>7</v>
      </c>
      <c r="E235" s="15"/>
      <c r="F235" s="15"/>
      <c r="G235" s="15"/>
      <c r="H235" s="15"/>
      <c r="I235" s="15"/>
      <c r="J235" s="5">
        <f t="shared" ref="J235:L235" si="52">J233+J232+J234</f>
        <v>0</v>
      </c>
      <c r="K235" s="5">
        <f t="shared" si="52"/>
        <v>0</v>
      </c>
      <c r="L235" s="5">
        <f t="shared" si="52"/>
        <v>4535808.08</v>
      </c>
      <c r="M235" s="46"/>
      <c r="N235" s="9"/>
    </row>
    <row r="236" spans="1:14" s="2" customFormat="1" ht="36.75" customHeight="1" x14ac:dyDescent="0.25">
      <c r="A236" s="47">
        <v>53</v>
      </c>
      <c r="B236" s="60" t="s">
        <v>153</v>
      </c>
      <c r="C236" s="44" t="s">
        <v>11</v>
      </c>
      <c r="D236" s="36" t="s">
        <v>38</v>
      </c>
      <c r="E236" s="16"/>
      <c r="F236" s="16"/>
      <c r="G236" s="16"/>
      <c r="H236" s="16"/>
      <c r="I236" s="16"/>
      <c r="J236" s="5"/>
      <c r="K236" s="5"/>
      <c r="L236" s="5"/>
      <c r="M236" s="44"/>
      <c r="N236" s="9"/>
    </row>
    <row r="237" spans="1:14" s="2" customFormat="1" ht="55.15" customHeight="1" x14ac:dyDescent="0.25">
      <c r="A237" s="48"/>
      <c r="B237" s="61"/>
      <c r="C237" s="45"/>
      <c r="D237" s="35" t="s">
        <v>4</v>
      </c>
      <c r="E237" s="14"/>
      <c r="F237" s="14"/>
      <c r="G237" s="14"/>
      <c r="H237" s="14"/>
      <c r="I237" s="14"/>
      <c r="J237" s="17"/>
      <c r="K237" s="17"/>
      <c r="L237" s="17"/>
      <c r="M237" s="45"/>
      <c r="N237" s="9"/>
    </row>
    <row r="238" spans="1:14" s="2" customFormat="1" ht="55.15" customHeight="1" x14ac:dyDescent="0.25">
      <c r="A238" s="48"/>
      <c r="B238" s="61"/>
      <c r="C238" s="45"/>
      <c r="D238" s="35" t="s">
        <v>5</v>
      </c>
      <c r="E238" s="14" t="s">
        <v>72</v>
      </c>
      <c r="F238" s="14" t="s">
        <v>68</v>
      </c>
      <c r="G238" s="14" t="s">
        <v>69</v>
      </c>
      <c r="H238" s="14" t="s">
        <v>70</v>
      </c>
      <c r="I238" s="14" t="s">
        <v>149</v>
      </c>
      <c r="J238" s="17">
        <f>109000+193510+40980</f>
        <v>343490</v>
      </c>
      <c r="K238" s="17"/>
      <c r="L238" s="17"/>
      <c r="M238" s="45"/>
      <c r="N238" s="9"/>
    </row>
    <row r="239" spans="1:14" s="2" customFormat="1" ht="55.15" customHeight="1" x14ac:dyDescent="0.25">
      <c r="A239" s="48"/>
      <c r="B239" s="61"/>
      <c r="C239" s="45"/>
      <c r="D239" s="35" t="s">
        <v>6</v>
      </c>
      <c r="E239" s="14"/>
      <c r="F239" s="14"/>
      <c r="G239" s="14"/>
      <c r="H239" s="14"/>
      <c r="I239" s="14"/>
      <c r="J239" s="17"/>
      <c r="K239" s="17"/>
      <c r="L239" s="17"/>
      <c r="M239" s="45"/>
      <c r="N239" s="9"/>
    </row>
    <row r="240" spans="1:14" s="2" customFormat="1" ht="55.15" customHeight="1" x14ac:dyDescent="0.25">
      <c r="A240" s="48"/>
      <c r="B240" s="62"/>
      <c r="C240" s="46"/>
      <c r="D240" s="20" t="s">
        <v>7</v>
      </c>
      <c r="E240" s="15"/>
      <c r="F240" s="15"/>
      <c r="G240" s="15"/>
      <c r="H240" s="15"/>
      <c r="I240" s="15"/>
      <c r="J240" s="5">
        <f t="shared" ref="J240:L240" si="53">J238+J237+J239</f>
        <v>343490</v>
      </c>
      <c r="K240" s="5">
        <f t="shared" si="53"/>
        <v>0</v>
      </c>
      <c r="L240" s="5">
        <f t="shared" si="53"/>
        <v>0</v>
      </c>
      <c r="M240" s="46"/>
      <c r="N240" s="9"/>
    </row>
    <row r="241" spans="1:14" s="2" customFormat="1" ht="32.25" customHeight="1" x14ac:dyDescent="0.25">
      <c r="A241" s="47">
        <v>54</v>
      </c>
      <c r="B241" s="60" t="s">
        <v>152</v>
      </c>
      <c r="C241" s="44" t="s">
        <v>11</v>
      </c>
      <c r="D241" s="36" t="s">
        <v>38</v>
      </c>
      <c r="E241" s="16"/>
      <c r="F241" s="16"/>
      <c r="G241" s="16"/>
      <c r="H241" s="16"/>
      <c r="I241" s="16"/>
      <c r="J241" s="5"/>
      <c r="K241" s="5"/>
      <c r="L241" s="5"/>
      <c r="M241" s="44"/>
      <c r="N241" s="9"/>
    </row>
    <row r="242" spans="1:14" s="2" customFormat="1" ht="55.15" customHeight="1" x14ac:dyDescent="0.25">
      <c r="A242" s="48"/>
      <c r="B242" s="61"/>
      <c r="C242" s="45"/>
      <c r="D242" s="35" t="s">
        <v>4</v>
      </c>
      <c r="E242" s="14"/>
      <c r="F242" s="14"/>
      <c r="G242" s="14"/>
      <c r="H242" s="14"/>
      <c r="I242" s="14"/>
      <c r="J242" s="17">
        <v>864360</v>
      </c>
      <c r="K242" s="17"/>
      <c r="L242" s="17"/>
      <c r="M242" s="45"/>
      <c r="N242" s="9"/>
    </row>
    <row r="243" spans="1:14" s="2" customFormat="1" ht="55.15" customHeight="1" x14ac:dyDescent="0.25">
      <c r="A243" s="48"/>
      <c r="B243" s="61"/>
      <c r="C243" s="45"/>
      <c r="D243" s="35" t="s">
        <v>5</v>
      </c>
      <c r="E243" s="14" t="s">
        <v>72</v>
      </c>
      <c r="F243" s="14" t="s">
        <v>68</v>
      </c>
      <c r="G243" s="14" t="s">
        <v>69</v>
      </c>
      <c r="H243" s="14" t="s">
        <v>70</v>
      </c>
      <c r="I243" s="14" t="s">
        <v>150</v>
      </c>
      <c r="J243" s="17">
        <f>55428+19683</f>
        <v>75111</v>
      </c>
      <c r="K243" s="17"/>
      <c r="L243" s="17"/>
      <c r="M243" s="45"/>
      <c r="N243" s="9"/>
    </row>
    <row r="244" spans="1:14" s="2" customFormat="1" ht="55.15" customHeight="1" x14ac:dyDescent="0.25">
      <c r="A244" s="48"/>
      <c r="B244" s="61"/>
      <c r="C244" s="45"/>
      <c r="D244" s="35" t="s">
        <v>6</v>
      </c>
      <c r="E244" s="14"/>
      <c r="F244" s="14"/>
      <c r="G244" s="14"/>
      <c r="H244" s="14"/>
      <c r="I244" s="14"/>
      <c r="J244" s="17"/>
      <c r="K244" s="17"/>
      <c r="L244" s="17"/>
      <c r="M244" s="45"/>
      <c r="N244" s="9"/>
    </row>
    <row r="245" spans="1:14" s="2" customFormat="1" ht="55.15" customHeight="1" x14ac:dyDescent="0.25">
      <c r="A245" s="48"/>
      <c r="B245" s="62"/>
      <c r="C245" s="46"/>
      <c r="D245" s="20" t="s">
        <v>7</v>
      </c>
      <c r="E245" s="15"/>
      <c r="F245" s="15"/>
      <c r="G245" s="15"/>
      <c r="H245" s="15"/>
      <c r="I245" s="15"/>
      <c r="J245" s="5">
        <f t="shared" ref="J245:L245" si="54">J243+J242+J244</f>
        <v>939471</v>
      </c>
      <c r="K245" s="5">
        <f t="shared" si="54"/>
        <v>0</v>
      </c>
      <c r="L245" s="5">
        <f t="shared" si="54"/>
        <v>0</v>
      </c>
      <c r="M245" s="46"/>
      <c r="N245" s="9"/>
    </row>
    <row r="246" spans="1:14" s="2" customFormat="1" ht="34.5" customHeight="1" x14ac:dyDescent="0.25">
      <c r="A246" s="47">
        <v>55</v>
      </c>
      <c r="B246" s="60" t="s">
        <v>151</v>
      </c>
      <c r="C246" s="44" t="s">
        <v>11</v>
      </c>
      <c r="D246" s="36" t="s">
        <v>38</v>
      </c>
      <c r="E246" s="16"/>
      <c r="F246" s="16"/>
      <c r="G246" s="16"/>
      <c r="H246" s="16"/>
      <c r="I246" s="16"/>
      <c r="J246" s="5"/>
      <c r="K246" s="5"/>
      <c r="L246" s="5"/>
      <c r="M246" s="44"/>
      <c r="N246" s="9"/>
    </row>
    <row r="247" spans="1:14" s="2" customFormat="1" ht="55.15" customHeight="1" x14ac:dyDescent="0.25">
      <c r="A247" s="48"/>
      <c r="B247" s="61"/>
      <c r="C247" s="45"/>
      <c r="D247" s="35" t="s">
        <v>4</v>
      </c>
      <c r="E247" s="14"/>
      <c r="F247" s="14"/>
      <c r="G247" s="14"/>
      <c r="H247" s="14"/>
      <c r="I247" s="14"/>
      <c r="J247" s="17">
        <v>200000</v>
      </c>
      <c r="K247" s="17"/>
      <c r="L247" s="17"/>
      <c r="M247" s="45"/>
      <c r="N247" s="9"/>
    </row>
    <row r="248" spans="1:14" s="2" customFormat="1" ht="55.15" customHeight="1" x14ac:dyDescent="0.25">
      <c r="A248" s="48"/>
      <c r="B248" s="61"/>
      <c r="C248" s="45"/>
      <c r="D248" s="35" t="s">
        <v>5</v>
      </c>
      <c r="E248" s="14" t="s">
        <v>72</v>
      </c>
      <c r="F248" s="14" t="s">
        <v>68</v>
      </c>
      <c r="G248" s="14" t="s">
        <v>69</v>
      </c>
      <c r="H248" s="14" t="s">
        <v>70</v>
      </c>
      <c r="I248" s="14" t="s">
        <v>147</v>
      </c>
      <c r="J248" s="17">
        <v>12766</v>
      </c>
      <c r="K248" s="17"/>
      <c r="L248" s="17"/>
      <c r="M248" s="45"/>
      <c r="N248" s="9"/>
    </row>
    <row r="249" spans="1:14" s="2" customFormat="1" ht="55.15" customHeight="1" x14ac:dyDescent="0.25">
      <c r="A249" s="48"/>
      <c r="B249" s="61"/>
      <c r="C249" s="45"/>
      <c r="D249" s="35" t="s">
        <v>6</v>
      </c>
      <c r="E249" s="14"/>
      <c r="F249" s="14"/>
      <c r="G249" s="14"/>
      <c r="H249" s="14"/>
      <c r="I249" s="14"/>
      <c r="J249" s="17"/>
      <c r="K249" s="17"/>
      <c r="L249" s="17"/>
      <c r="M249" s="45"/>
      <c r="N249" s="9"/>
    </row>
    <row r="250" spans="1:14" s="2" customFormat="1" ht="55.15" customHeight="1" x14ac:dyDescent="0.25">
      <c r="A250" s="48"/>
      <c r="B250" s="62"/>
      <c r="C250" s="46"/>
      <c r="D250" s="20" t="s">
        <v>7</v>
      </c>
      <c r="E250" s="15"/>
      <c r="F250" s="15"/>
      <c r="G250" s="15"/>
      <c r="H250" s="15"/>
      <c r="I250" s="15"/>
      <c r="J250" s="5">
        <f t="shared" ref="J250:L250" si="55">J248+J247+J249</f>
        <v>212766</v>
      </c>
      <c r="K250" s="5">
        <f t="shared" si="55"/>
        <v>0</v>
      </c>
      <c r="L250" s="5">
        <f t="shared" si="55"/>
        <v>0</v>
      </c>
      <c r="M250" s="46"/>
      <c r="N250" s="9"/>
    </row>
    <row r="251" spans="1:14" s="2" customFormat="1" ht="55.15" customHeight="1" x14ac:dyDescent="0.25">
      <c r="A251" s="48">
        <v>56</v>
      </c>
      <c r="B251" s="60" t="s">
        <v>156</v>
      </c>
      <c r="C251" s="44" t="s">
        <v>11</v>
      </c>
      <c r="D251" s="37" t="s">
        <v>38</v>
      </c>
      <c r="E251" s="16"/>
      <c r="F251" s="16"/>
      <c r="G251" s="16"/>
      <c r="H251" s="16"/>
      <c r="I251" s="16"/>
      <c r="J251" s="5"/>
      <c r="K251" s="5"/>
      <c r="L251" s="5"/>
      <c r="M251" s="44"/>
      <c r="N251" s="9"/>
    </row>
    <row r="252" spans="1:14" s="2" customFormat="1" ht="55.15" customHeight="1" x14ac:dyDescent="0.25">
      <c r="A252" s="48"/>
      <c r="B252" s="61"/>
      <c r="C252" s="45"/>
      <c r="D252" s="38" t="s">
        <v>4</v>
      </c>
      <c r="E252" s="14"/>
      <c r="F252" s="14"/>
      <c r="G252" s="14"/>
      <c r="H252" s="14"/>
      <c r="I252" s="14"/>
      <c r="J252" s="17"/>
      <c r="K252" s="17"/>
      <c r="L252" s="17"/>
      <c r="M252" s="45"/>
      <c r="N252" s="9"/>
    </row>
    <row r="253" spans="1:14" s="2" customFormat="1" ht="55.15" customHeight="1" x14ac:dyDescent="0.25">
      <c r="A253" s="48"/>
      <c r="B253" s="61"/>
      <c r="C253" s="45"/>
      <c r="D253" s="38" t="s">
        <v>5</v>
      </c>
      <c r="E253" s="14" t="s">
        <v>72</v>
      </c>
      <c r="F253" s="14" t="s">
        <v>68</v>
      </c>
      <c r="G253" s="14" t="s">
        <v>69</v>
      </c>
      <c r="H253" s="14" t="s">
        <v>70</v>
      </c>
      <c r="I253" s="14" t="s">
        <v>147</v>
      </c>
      <c r="J253" s="17">
        <v>1390</v>
      </c>
      <c r="K253" s="17"/>
      <c r="L253" s="17"/>
      <c r="M253" s="45"/>
      <c r="N253" s="9"/>
    </row>
    <row r="254" spans="1:14" s="2" customFormat="1" ht="55.15" customHeight="1" x14ac:dyDescent="0.25">
      <c r="A254" s="48"/>
      <c r="B254" s="61"/>
      <c r="C254" s="45"/>
      <c r="D254" s="38" t="s">
        <v>6</v>
      </c>
      <c r="E254" s="14"/>
      <c r="F254" s="14"/>
      <c r="G254" s="14"/>
      <c r="H254" s="14"/>
      <c r="I254" s="14"/>
      <c r="J254" s="17"/>
      <c r="K254" s="17"/>
      <c r="L254" s="17"/>
      <c r="M254" s="45"/>
      <c r="N254" s="9"/>
    </row>
    <row r="255" spans="1:14" s="2" customFormat="1" ht="55.15" customHeight="1" x14ac:dyDescent="0.25">
      <c r="A255" s="49"/>
      <c r="B255" s="62"/>
      <c r="C255" s="46"/>
      <c r="D255" s="20" t="s">
        <v>7</v>
      </c>
      <c r="E255" s="15"/>
      <c r="F255" s="15"/>
      <c r="G255" s="15"/>
      <c r="H255" s="15"/>
      <c r="I255" s="15"/>
      <c r="J255" s="5">
        <f t="shared" ref="J255:L255" si="56">J253+J252+J254</f>
        <v>1390</v>
      </c>
      <c r="K255" s="5">
        <f t="shared" si="56"/>
        <v>0</v>
      </c>
      <c r="L255" s="5">
        <f t="shared" si="56"/>
        <v>0</v>
      </c>
      <c r="M255" s="46"/>
      <c r="N255" s="9"/>
    </row>
    <row r="256" spans="1:14" s="2" customFormat="1" ht="55.15" customHeight="1" x14ac:dyDescent="0.25">
      <c r="A256" s="47">
        <v>57</v>
      </c>
      <c r="B256" s="44" t="s">
        <v>157</v>
      </c>
      <c r="C256" s="44" t="s">
        <v>11</v>
      </c>
      <c r="D256" s="40" t="s">
        <v>38</v>
      </c>
      <c r="E256" s="15"/>
      <c r="F256" s="15"/>
      <c r="G256" s="15"/>
      <c r="H256" s="15"/>
      <c r="I256" s="15"/>
      <c r="J256" s="5"/>
      <c r="K256" s="5"/>
      <c r="L256" s="5"/>
      <c r="M256" s="39"/>
      <c r="N256" s="9"/>
    </row>
    <row r="257" spans="1:14" s="2" customFormat="1" ht="55.15" customHeight="1" x14ac:dyDescent="0.25">
      <c r="A257" s="48"/>
      <c r="B257" s="45"/>
      <c r="C257" s="45"/>
      <c r="D257" s="41" t="s">
        <v>4</v>
      </c>
      <c r="E257" s="15"/>
      <c r="F257" s="15"/>
      <c r="G257" s="15"/>
      <c r="H257" s="15"/>
      <c r="I257" s="15"/>
      <c r="J257" s="5"/>
      <c r="K257" s="5"/>
      <c r="L257" s="5"/>
      <c r="M257" s="45"/>
      <c r="N257" s="9"/>
    </row>
    <row r="258" spans="1:14" s="2" customFormat="1" ht="55.15" customHeight="1" x14ac:dyDescent="0.25">
      <c r="A258" s="48"/>
      <c r="B258" s="45"/>
      <c r="C258" s="45"/>
      <c r="D258" s="41" t="s">
        <v>5</v>
      </c>
      <c r="E258" s="16" t="s">
        <v>72</v>
      </c>
      <c r="F258" s="16" t="s">
        <v>68</v>
      </c>
      <c r="G258" s="16" t="s">
        <v>69</v>
      </c>
      <c r="H258" s="16" t="s">
        <v>70</v>
      </c>
      <c r="I258" s="16" t="s">
        <v>158</v>
      </c>
      <c r="J258" s="17">
        <v>199800</v>
      </c>
      <c r="K258" s="5"/>
      <c r="L258" s="5"/>
      <c r="M258" s="45"/>
      <c r="N258" s="9"/>
    </row>
    <row r="259" spans="1:14" s="2" customFormat="1" ht="55.15" customHeight="1" x14ac:dyDescent="0.25">
      <c r="A259" s="48"/>
      <c r="B259" s="45"/>
      <c r="C259" s="45"/>
      <c r="D259" s="41" t="s">
        <v>6</v>
      </c>
      <c r="E259" s="15"/>
      <c r="F259" s="15"/>
      <c r="G259" s="15"/>
      <c r="H259" s="15"/>
      <c r="I259" s="15"/>
      <c r="J259" s="5"/>
      <c r="K259" s="5"/>
      <c r="L259" s="5"/>
      <c r="M259" s="45"/>
      <c r="N259" s="9"/>
    </row>
    <row r="260" spans="1:14" s="2" customFormat="1" ht="55.15" customHeight="1" x14ac:dyDescent="0.25">
      <c r="A260" s="49"/>
      <c r="B260" s="46"/>
      <c r="C260" s="46"/>
      <c r="D260" s="20" t="s">
        <v>7</v>
      </c>
      <c r="E260" s="15"/>
      <c r="F260" s="15"/>
      <c r="G260" s="15"/>
      <c r="H260" s="15"/>
      <c r="I260" s="15"/>
      <c r="J260" s="5">
        <f>J256+J257+J258+J259</f>
        <v>199800</v>
      </c>
      <c r="K260" s="5">
        <f t="shared" ref="K260:L260" si="57">K256+K257+K258+K259</f>
        <v>0</v>
      </c>
      <c r="L260" s="5">
        <f t="shared" si="57"/>
        <v>0</v>
      </c>
      <c r="M260" s="46"/>
      <c r="N260" s="9"/>
    </row>
    <row r="261" spans="1:14" s="2" customFormat="1" ht="55.15" customHeight="1" x14ac:dyDescent="0.25">
      <c r="A261" s="47">
        <v>58</v>
      </c>
      <c r="B261" s="44" t="s">
        <v>159</v>
      </c>
      <c r="C261" s="44" t="s">
        <v>11</v>
      </c>
      <c r="D261" s="43" t="s">
        <v>38</v>
      </c>
      <c r="E261" s="15"/>
      <c r="F261" s="15"/>
      <c r="G261" s="15"/>
      <c r="H261" s="15"/>
      <c r="I261" s="15"/>
      <c r="J261" s="5"/>
      <c r="K261" s="5"/>
      <c r="L261" s="5"/>
      <c r="M261" s="44"/>
      <c r="N261" s="9"/>
    </row>
    <row r="262" spans="1:14" s="2" customFormat="1" ht="55.15" customHeight="1" x14ac:dyDescent="0.25">
      <c r="A262" s="48"/>
      <c r="B262" s="45"/>
      <c r="C262" s="45"/>
      <c r="D262" s="42" t="s">
        <v>4</v>
      </c>
      <c r="E262" s="15"/>
      <c r="F262" s="15"/>
      <c r="G262" s="15"/>
      <c r="H262" s="15"/>
      <c r="I262" s="15"/>
      <c r="J262" s="17">
        <v>7589403.3300000001</v>
      </c>
      <c r="K262" s="5"/>
      <c r="L262" s="5"/>
      <c r="M262" s="45"/>
      <c r="N262" s="9"/>
    </row>
    <row r="263" spans="1:14" s="2" customFormat="1" ht="55.15" customHeight="1" x14ac:dyDescent="0.25">
      <c r="A263" s="48"/>
      <c r="B263" s="45"/>
      <c r="C263" s="45"/>
      <c r="D263" s="42" t="s">
        <v>5</v>
      </c>
      <c r="E263" s="16" t="s">
        <v>72</v>
      </c>
      <c r="F263" s="16" t="s">
        <v>68</v>
      </c>
      <c r="G263" s="16" t="s">
        <v>69</v>
      </c>
      <c r="H263" s="16" t="s">
        <v>70</v>
      </c>
      <c r="I263" s="16" t="s">
        <v>160</v>
      </c>
      <c r="J263" s="17">
        <f>469000+17300</f>
        <v>486300</v>
      </c>
      <c r="K263" s="17"/>
      <c r="L263" s="17"/>
      <c r="M263" s="45"/>
      <c r="N263" s="9"/>
    </row>
    <row r="264" spans="1:14" s="2" customFormat="1" ht="55.15" customHeight="1" x14ac:dyDescent="0.25">
      <c r="A264" s="48"/>
      <c r="B264" s="45"/>
      <c r="C264" s="45"/>
      <c r="D264" s="42" t="s">
        <v>6</v>
      </c>
      <c r="E264" s="15"/>
      <c r="F264" s="15"/>
      <c r="G264" s="15"/>
      <c r="H264" s="15"/>
      <c r="I264" s="15"/>
      <c r="J264" s="5"/>
      <c r="K264" s="5"/>
      <c r="L264" s="5"/>
      <c r="M264" s="45"/>
      <c r="N264" s="9"/>
    </row>
    <row r="265" spans="1:14" s="2" customFormat="1" ht="55.15" customHeight="1" x14ac:dyDescent="0.25">
      <c r="A265" s="49"/>
      <c r="B265" s="46"/>
      <c r="C265" s="46"/>
      <c r="D265" s="20" t="s">
        <v>7</v>
      </c>
      <c r="E265" s="15"/>
      <c r="F265" s="15"/>
      <c r="G265" s="15"/>
      <c r="H265" s="15"/>
      <c r="I265" s="15"/>
      <c r="J265" s="5">
        <f>J261+J262+J263+J264</f>
        <v>8075703.3300000001</v>
      </c>
      <c r="K265" s="5"/>
      <c r="L265" s="5"/>
      <c r="M265" s="46"/>
      <c r="N265" s="9"/>
    </row>
    <row r="266" spans="1:14" s="2" customFormat="1" ht="55.15" customHeight="1" x14ac:dyDescent="0.25">
      <c r="A266" s="47"/>
      <c r="B266" s="72" t="s">
        <v>18</v>
      </c>
      <c r="C266" s="75"/>
      <c r="D266" s="6" t="s">
        <v>130</v>
      </c>
      <c r="E266" s="15"/>
      <c r="F266" s="15"/>
      <c r="G266" s="15"/>
      <c r="H266" s="15"/>
      <c r="I266" s="15"/>
      <c r="J266" s="5">
        <f>J267+J268+J269+J270</f>
        <v>144668544.59</v>
      </c>
      <c r="K266" s="5">
        <f>K267+K268+K269+K270</f>
        <v>106868215.28</v>
      </c>
      <c r="L266" s="5">
        <f t="shared" ref="L266" si="58">L267+L268+L269+L270</f>
        <v>102235448.84</v>
      </c>
      <c r="M266" s="63"/>
      <c r="N266" s="9"/>
    </row>
    <row r="267" spans="1:14" s="2" customFormat="1" ht="55.15" customHeight="1" x14ac:dyDescent="0.25">
      <c r="A267" s="48"/>
      <c r="B267" s="73"/>
      <c r="C267" s="76"/>
      <c r="D267" s="12" t="s">
        <v>38</v>
      </c>
      <c r="E267" s="16"/>
      <c r="F267" s="16"/>
      <c r="G267" s="16"/>
      <c r="H267" s="16"/>
      <c r="I267" s="16"/>
      <c r="J267" s="17">
        <f>J92+J129+J134+J167+J176+J186+J191+J231+J211+J216+J221</f>
        <v>4850632.7</v>
      </c>
      <c r="K267" s="17">
        <f t="shared" ref="K267:L267" si="59">K92+K129+K134+K167+K176+K186+K191</f>
        <v>1403995.2</v>
      </c>
      <c r="L267" s="17">
        <f t="shared" si="59"/>
        <v>1415367.76</v>
      </c>
      <c r="M267" s="64"/>
      <c r="N267" s="9"/>
    </row>
    <row r="268" spans="1:14" s="2" customFormat="1" ht="55.15" customHeight="1" x14ac:dyDescent="0.25">
      <c r="A268" s="48"/>
      <c r="B268" s="73"/>
      <c r="C268" s="76"/>
      <c r="D268" s="13" t="s">
        <v>4</v>
      </c>
      <c r="E268" s="14"/>
      <c r="F268" s="14"/>
      <c r="G268" s="14"/>
      <c r="H268" s="14"/>
      <c r="I268" s="14"/>
      <c r="J268" s="17">
        <f>J12+J16+J20+J24+J28+J32+J36+J40+J44+J48+J52+J56+J60+J64+J68+J72+J76+J80+J84+J88+J93+J97+J101+J105+J109+J113+J117+J121+J125+J130+J135+J139+J143+J147+J151+J155+J159+J163+J168+J172+J177+J187+J192+J232+J212+J217+J202+J242+J247+J262</f>
        <v>26091172.869999997</v>
      </c>
      <c r="K268" s="17">
        <f>K12+K16+K20+K24+K28+K32+K36+K40+K44+K48+K52+K56+K60+K64+K68+K72+K76+K80+K84+K88+K93+K97+K101+K105+K109+K113+K117+K121+K125+K130+K135+K139+K143+K147+K151+K155+K159+K163+K168+K172+K177+K187</f>
        <v>24227958.079999998</v>
      </c>
      <c r="L268" s="17">
        <f>L12+L16+L20+L24+L28+L32+L36+L40+L44+L48+L52+L56+L60+L64+L68+L72+L76+L80+L84+L88+L93+L97+L101+L105+L109+L113+L117+L121+L125+L130+L135+L139+L143+L147+L151+L155+L159+L163+L168+L172+L177+L187+L232</f>
        <v>21818466.159999996</v>
      </c>
      <c r="M268" s="64"/>
      <c r="N268" s="9"/>
    </row>
    <row r="269" spans="1:14" s="2" customFormat="1" ht="55.15" customHeight="1" x14ac:dyDescent="0.25">
      <c r="A269" s="48"/>
      <c r="B269" s="73"/>
      <c r="C269" s="76"/>
      <c r="D269" s="13" t="s">
        <v>5</v>
      </c>
      <c r="E269" s="14"/>
      <c r="F269" s="14"/>
      <c r="G269" s="14"/>
      <c r="H269" s="14"/>
      <c r="I269" s="14"/>
      <c r="J269" s="17">
        <f>J13+J17+J21+J25+J29+J33+J37+J41+J45+J49+J53+J57+J61+J65+J69+J73+J77+J81+J85+J89+J94+J98+J102+J106+J110+J114+J118+J122+J126+J131+J136+J140+J144+J148+J152+J156+J160+J164+J169+J173+J178+J188+J193+J198+J203+J208+J213+J218+J223+J228+J238+J243+J248+J253+J258+J263</f>
        <v>113726739.02</v>
      </c>
      <c r="K269" s="17">
        <f>K13+K17+K21+K25+K29+K33+K37+K41+K45+K49+K53+K57+K61+K65+K69+K73+K77+K81+K85+K89+K94+K98+K102+K106+K110+K114+K118+K122+K126+K131+K136+K140+K144+K148+K152+K156+K160+K164+K169+K173+K178+K188+K193+K198+K203+K208+K183</f>
        <v>81236262</v>
      </c>
      <c r="L269" s="17">
        <f>L13+L17+L21+L25+L29+L33+L37+L41+L45+L49+L53+L57+L61+L65+L69+L73+L77+L81+L85+L89+L94+L98+L102+L106+L110+L114+L118+L122+L126+L131+L136+L140+L144+L148+L152+L156+L160+L164+L169+L173+L178+L188+L193+L198+L203+L208+L183</f>
        <v>79001614.920000002</v>
      </c>
      <c r="M269" s="64"/>
      <c r="N269" s="9"/>
    </row>
    <row r="270" spans="1:14" s="2" customFormat="1" ht="55.15" customHeight="1" x14ac:dyDescent="0.25">
      <c r="A270" s="49"/>
      <c r="B270" s="74"/>
      <c r="C270" s="77"/>
      <c r="D270" s="13" t="s">
        <v>6</v>
      </c>
      <c r="E270" s="14"/>
      <c r="F270" s="14"/>
      <c r="G270" s="14"/>
      <c r="H270" s="14"/>
      <c r="I270" s="14"/>
      <c r="J270" s="17">
        <f>J14+J18+J22+J26+J30+J34+J38+J42+J46+J50+J54+J58+J62+J66+J70+J74+J78+J82+J86+J90+J95+J99+J103+J107+J111+J115+J119+J123+J127+J132+J137+J141+J145+J149+J153+J157+J161+J165+J170+J174+J179+J189+J194</f>
        <v>0</v>
      </c>
      <c r="K270" s="17">
        <f t="shared" ref="K270:L270" si="60">K14+K18+K22+K26+K30+K34+K38+K42+K46+K50+K54+K58+K62+K66+K70+K74+K78+K82+K86+K90+K95+K99+K103+K107+K111+K115+K119+K123+K127+K132+K137+K141+K145+K149+K153+K157+K161+K165+K170+K174+K179+K189+K194</f>
        <v>0</v>
      </c>
      <c r="L270" s="17">
        <f t="shared" si="60"/>
        <v>0</v>
      </c>
      <c r="M270" s="65"/>
      <c r="N270" s="9"/>
    </row>
    <row r="271" spans="1:14" ht="55.15" customHeight="1" x14ac:dyDescent="0.25">
      <c r="B271" s="11"/>
      <c r="C271" s="2"/>
    </row>
    <row r="272" spans="1:14" ht="55.15" customHeight="1" x14ac:dyDescent="0.25">
      <c r="B272" s="11"/>
      <c r="C272" s="2"/>
    </row>
    <row r="273" spans="2:3" ht="55.15" customHeight="1" x14ac:dyDescent="0.25">
      <c r="B273" s="11"/>
      <c r="C273" s="2"/>
    </row>
    <row r="274" spans="2:3" ht="55.15" customHeight="1" x14ac:dyDescent="0.25">
      <c r="B274" s="11"/>
      <c r="C274" s="2"/>
    </row>
    <row r="275" spans="2:3" ht="55.15" customHeight="1" x14ac:dyDescent="0.25">
      <c r="B275" s="11"/>
      <c r="C275" s="2"/>
    </row>
    <row r="276" spans="2:3" ht="55.15" customHeight="1" x14ac:dyDescent="0.25">
      <c r="B276" s="11"/>
      <c r="C276" s="2"/>
    </row>
    <row r="277" spans="2:3" ht="55.15" customHeight="1" x14ac:dyDescent="0.25">
      <c r="B277" s="11"/>
      <c r="C277" s="2"/>
    </row>
    <row r="278" spans="2:3" ht="55.15" customHeight="1" x14ac:dyDescent="0.25">
      <c r="B278" s="11"/>
      <c r="C278" s="2"/>
    </row>
    <row r="279" spans="2:3" ht="55.15" customHeight="1" x14ac:dyDescent="0.25">
      <c r="B279" s="11"/>
      <c r="C279" s="2"/>
    </row>
    <row r="280" spans="2:3" ht="55.15" customHeight="1" x14ac:dyDescent="0.25">
      <c r="B280" s="11"/>
      <c r="C280" s="2"/>
    </row>
    <row r="281" spans="2:3" ht="55.15" customHeight="1" x14ac:dyDescent="0.25">
      <c r="B281" s="11"/>
      <c r="C281" s="2"/>
    </row>
    <row r="282" spans="2:3" ht="55.15" customHeight="1" x14ac:dyDescent="0.25">
      <c r="B282" s="11"/>
      <c r="C282" s="2"/>
    </row>
    <row r="283" spans="2:3" ht="55.15" customHeight="1" x14ac:dyDescent="0.25">
      <c r="B283" s="11"/>
      <c r="C283" s="2"/>
    </row>
    <row r="284" spans="2:3" ht="55.15" customHeight="1" x14ac:dyDescent="0.25">
      <c r="B284" s="11"/>
      <c r="C284" s="2"/>
    </row>
    <row r="285" spans="2:3" ht="55.15" customHeight="1" x14ac:dyDescent="0.25">
      <c r="B285" s="11"/>
      <c r="C285" s="2"/>
    </row>
    <row r="286" spans="2:3" ht="55.15" customHeight="1" x14ac:dyDescent="0.25">
      <c r="B286" s="11"/>
      <c r="C286" s="2"/>
    </row>
    <row r="287" spans="2:3" ht="55.15" customHeight="1" x14ac:dyDescent="0.25">
      <c r="B287" s="11"/>
      <c r="C287" s="2"/>
    </row>
    <row r="288" spans="2:3" ht="55.15" customHeight="1" x14ac:dyDescent="0.25">
      <c r="B288" s="11"/>
      <c r="C288" s="2"/>
    </row>
    <row r="289" spans="2:3" ht="55.15" customHeight="1" x14ac:dyDescent="0.25">
      <c r="B289" s="11"/>
      <c r="C289" s="2"/>
    </row>
    <row r="290" spans="2:3" ht="55.15" customHeight="1" x14ac:dyDescent="0.25">
      <c r="B290" s="11"/>
      <c r="C290" s="2"/>
    </row>
    <row r="291" spans="2:3" ht="55.15" customHeight="1" x14ac:dyDescent="0.25">
      <c r="B291" s="11"/>
      <c r="C291" s="2"/>
    </row>
    <row r="292" spans="2:3" ht="55.15" customHeight="1" x14ac:dyDescent="0.25">
      <c r="B292" s="11"/>
      <c r="C292" s="2"/>
    </row>
    <row r="293" spans="2:3" ht="55.15" customHeight="1" x14ac:dyDescent="0.25">
      <c r="B293" s="11"/>
      <c r="C293" s="2"/>
    </row>
    <row r="294" spans="2:3" ht="55.15" customHeight="1" x14ac:dyDescent="0.25">
      <c r="B294" s="11"/>
      <c r="C294" s="2"/>
    </row>
    <row r="295" spans="2:3" ht="55.15" customHeight="1" x14ac:dyDescent="0.25">
      <c r="B295" s="11"/>
      <c r="C295" s="2"/>
    </row>
    <row r="296" spans="2:3" ht="55.15" customHeight="1" x14ac:dyDescent="0.25">
      <c r="B296" s="11"/>
      <c r="C296" s="2"/>
    </row>
    <row r="297" spans="2:3" ht="55.15" customHeight="1" x14ac:dyDescent="0.25">
      <c r="B297" s="11"/>
      <c r="C297" s="2"/>
    </row>
    <row r="298" spans="2:3" ht="55.15" customHeight="1" x14ac:dyDescent="0.25">
      <c r="B298" s="11"/>
      <c r="C298" s="2"/>
    </row>
    <row r="299" spans="2:3" ht="55.15" customHeight="1" x14ac:dyDescent="0.25">
      <c r="B299" s="11"/>
      <c r="C299" s="2"/>
    </row>
    <row r="300" spans="2:3" ht="55.15" customHeight="1" x14ac:dyDescent="0.25">
      <c r="B300" s="11"/>
      <c r="C300" s="2"/>
    </row>
    <row r="301" spans="2:3" ht="55.15" customHeight="1" x14ac:dyDescent="0.25">
      <c r="B301" s="11"/>
      <c r="C301" s="2"/>
    </row>
    <row r="302" spans="2:3" ht="55.15" customHeight="1" x14ac:dyDescent="0.25">
      <c r="B302" s="11"/>
      <c r="C302" s="2"/>
    </row>
    <row r="303" spans="2:3" ht="55.15" customHeight="1" x14ac:dyDescent="0.25">
      <c r="B303" s="11"/>
      <c r="C303" s="2"/>
    </row>
    <row r="304" spans="2:3" ht="55.15" customHeight="1" x14ac:dyDescent="0.25">
      <c r="B304" s="11"/>
      <c r="C304" s="2"/>
    </row>
    <row r="305" spans="2:3" ht="55.15" customHeight="1" x14ac:dyDescent="0.25">
      <c r="B305" s="11"/>
      <c r="C305" s="2"/>
    </row>
    <row r="306" spans="2:3" ht="55.15" customHeight="1" x14ac:dyDescent="0.25">
      <c r="B306" s="11"/>
      <c r="C306" s="2"/>
    </row>
    <row r="307" spans="2:3" ht="55.15" customHeight="1" x14ac:dyDescent="0.25">
      <c r="B307" s="11"/>
      <c r="C307" s="2"/>
    </row>
    <row r="308" spans="2:3" ht="55.15" customHeight="1" x14ac:dyDescent="0.25">
      <c r="B308" s="11"/>
      <c r="C308" s="2"/>
    </row>
    <row r="309" spans="2:3" ht="55.15" customHeight="1" x14ac:dyDescent="0.25">
      <c r="B309" s="11"/>
      <c r="C309" s="2"/>
    </row>
    <row r="310" spans="2:3" ht="55.15" customHeight="1" x14ac:dyDescent="0.25">
      <c r="B310" s="11"/>
      <c r="C310" s="2"/>
    </row>
    <row r="311" spans="2:3" ht="55.15" customHeight="1" x14ac:dyDescent="0.25">
      <c r="B311" s="11"/>
      <c r="C311" s="2"/>
    </row>
    <row r="312" spans="2:3" ht="55.15" customHeight="1" x14ac:dyDescent="0.25">
      <c r="B312" s="11"/>
      <c r="C312" s="2"/>
    </row>
    <row r="313" spans="2:3" ht="55.15" customHeight="1" x14ac:dyDescent="0.25">
      <c r="B313" s="11"/>
      <c r="C313" s="2"/>
    </row>
    <row r="314" spans="2:3" ht="55.15" customHeight="1" x14ac:dyDescent="0.25">
      <c r="B314" s="11"/>
      <c r="C314" s="2"/>
    </row>
    <row r="315" spans="2:3" ht="55.15" customHeight="1" x14ac:dyDescent="0.25">
      <c r="B315" s="11"/>
      <c r="C315" s="2"/>
    </row>
    <row r="316" spans="2:3" ht="55.15" customHeight="1" x14ac:dyDescent="0.25">
      <c r="B316" s="11"/>
      <c r="C316" s="2"/>
    </row>
    <row r="317" spans="2:3" ht="55.15" customHeight="1" x14ac:dyDescent="0.25">
      <c r="B317" s="11"/>
      <c r="C317" s="2"/>
    </row>
    <row r="318" spans="2:3" ht="55.15" customHeight="1" x14ac:dyDescent="0.25">
      <c r="B318" s="11"/>
      <c r="C318" s="2"/>
    </row>
    <row r="319" spans="2:3" ht="55.15" customHeight="1" x14ac:dyDescent="0.25">
      <c r="B319" s="11"/>
      <c r="C319" s="2"/>
    </row>
    <row r="320" spans="2:3" ht="55.15" customHeight="1" x14ac:dyDescent="0.25">
      <c r="B320" s="11"/>
      <c r="C320" s="2"/>
    </row>
    <row r="321" spans="2:3" ht="55.15" customHeight="1" x14ac:dyDescent="0.25">
      <c r="B321" s="11"/>
      <c r="C321" s="2"/>
    </row>
    <row r="322" spans="2:3" ht="55.15" customHeight="1" x14ac:dyDescent="0.25">
      <c r="B322" s="11"/>
      <c r="C322" s="2"/>
    </row>
    <row r="323" spans="2:3" ht="55.15" customHeight="1" x14ac:dyDescent="0.25">
      <c r="B323" s="11"/>
      <c r="C323" s="2"/>
    </row>
    <row r="324" spans="2:3" ht="55.15" customHeight="1" x14ac:dyDescent="0.25">
      <c r="B324" s="11"/>
      <c r="C324" s="2"/>
    </row>
    <row r="325" spans="2:3" ht="55.15" customHeight="1" x14ac:dyDescent="0.25">
      <c r="B325" s="11"/>
      <c r="C325" s="2"/>
    </row>
    <row r="326" spans="2:3" ht="55.15" customHeight="1" x14ac:dyDescent="0.25">
      <c r="B326" s="11"/>
      <c r="C326" s="2"/>
    </row>
    <row r="327" spans="2:3" ht="55.15" customHeight="1" x14ac:dyDescent="0.25">
      <c r="B327" s="11"/>
      <c r="C327" s="2"/>
    </row>
    <row r="328" spans="2:3" ht="55.15" customHeight="1" x14ac:dyDescent="0.25">
      <c r="B328" s="11"/>
      <c r="C328" s="2"/>
    </row>
    <row r="329" spans="2:3" ht="55.15" customHeight="1" x14ac:dyDescent="0.25">
      <c r="B329" s="11"/>
      <c r="C329" s="2"/>
    </row>
    <row r="330" spans="2:3" ht="55.15" customHeight="1" x14ac:dyDescent="0.25">
      <c r="B330" s="11"/>
      <c r="C330" s="2"/>
    </row>
    <row r="331" spans="2:3" ht="55.15" customHeight="1" x14ac:dyDescent="0.25">
      <c r="B331" s="11"/>
      <c r="C331" s="2"/>
    </row>
    <row r="332" spans="2:3" ht="55.15" customHeight="1" x14ac:dyDescent="0.25">
      <c r="B332" s="11"/>
      <c r="C332" s="2"/>
    </row>
    <row r="333" spans="2:3" ht="55.15" customHeight="1" x14ac:dyDescent="0.25">
      <c r="B333" s="11"/>
      <c r="C333" s="2"/>
    </row>
    <row r="334" spans="2:3" ht="55.15" customHeight="1" x14ac:dyDescent="0.25">
      <c r="B334" s="11"/>
      <c r="C334" s="2"/>
    </row>
    <row r="335" spans="2:3" ht="55.15" customHeight="1" x14ac:dyDescent="0.25">
      <c r="B335" s="11"/>
      <c r="C335" s="2"/>
    </row>
    <row r="336" spans="2:3" ht="55.15" customHeight="1" x14ac:dyDescent="0.25">
      <c r="B336" s="11"/>
      <c r="C336" s="2"/>
    </row>
    <row r="337" spans="2:3" ht="55.15" customHeight="1" x14ac:dyDescent="0.25">
      <c r="B337" s="11"/>
      <c r="C337" s="2"/>
    </row>
    <row r="338" spans="2:3" ht="55.15" customHeight="1" x14ac:dyDescent="0.25">
      <c r="B338" s="11"/>
      <c r="C338" s="2"/>
    </row>
    <row r="339" spans="2:3" ht="55.15" customHeight="1" x14ac:dyDescent="0.25">
      <c r="B339" s="11"/>
      <c r="C339" s="2"/>
    </row>
    <row r="340" spans="2:3" ht="55.15" customHeight="1" x14ac:dyDescent="0.25">
      <c r="B340" s="11"/>
      <c r="C340" s="2"/>
    </row>
    <row r="341" spans="2:3" ht="55.15" customHeight="1" x14ac:dyDescent="0.25">
      <c r="B341" s="11"/>
      <c r="C341" s="2"/>
    </row>
    <row r="342" spans="2:3" ht="55.15" customHeight="1" x14ac:dyDescent="0.25">
      <c r="B342" s="11"/>
      <c r="C342" s="2"/>
    </row>
    <row r="343" spans="2:3" ht="55.15" customHeight="1" x14ac:dyDescent="0.25">
      <c r="B343" s="11"/>
      <c r="C343" s="2"/>
    </row>
    <row r="344" spans="2:3" ht="55.15" customHeight="1" x14ac:dyDescent="0.25">
      <c r="B344" s="11"/>
      <c r="C344" s="2"/>
    </row>
    <row r="345" spans="2:3" ht="55.15" customHeight="1" x14ac:dyDescent="0.25">
      <c r="B345" s="11"/>
      <c r="C345" s="2"/>
    </row>
    <row r="346" spans="2:3" ht="55.15" customHeight="1" x14ac:dyDescent="0.25">
      <c r="B346" s="11"/>
      <c r="C346" s="2"/>
    </row>
    <row r="347" spans="2:3" ht="55.15" customHeight="1" x14ac:dyDescent="0.25">
      <c r="B347" s="11"/>
      <c r="C347" s="2"/>
    </row>
    <row r="348" spans="2:3" ht="55.15" customHeight="1" x14ac:dyDescent="0.25">
      <c r="B348" s="11"/>
      <c r="C348" s="2"/>
    </row>
    <row r="349" spans="2:3" ht="55.15" customHeight="1" x14ac:dyDescent="0.25">
      <c r="B349" s="11"/>
      <c r="C349" s="2"/>
    </row>
    <row r="350" spans="2:3" ht="55.15" customHeight="1" x14ac:dyDescent="0.25">
      <c r="B350" s="11"/>
      <c r="C350" s="2"/>
    </row>
    <row r="351" spans="2:3" ht="55.15" customHeight="1" x14ac:dyDescent="0.25">
      <c r="B351" s="11"/>
      <c r="C351" s="2"/>
    </row>
    <row r="352" spans="2:3" ht="55.15" customHeight="1" x14ac:dyDescent="0.25">
      <c r="B352" s="11"/>
      <c r="C352" s="2"/>
    </row>
    <row r="353" spans="2:3" ht="55.15" customHeight="1" x14ac:dyDescent="0.25">
      <c r="B353" s="11"/>
      <c r="C353" s="2"/>
    </row>
    <row r="354" spans="2:3" ht="55.15" customHeight="1" x14ac:dyDescent="0.25">
      <c r="B354" s="11"/>
      <c r="C354" s="2"/>
    </row>
    <row r="355" spans="2:3" ht="55.15" customHeight="1" x14ac:dyDescent="0.25">
      <c r="B355" s="11"/>
      <c r="C355" s="2"/>
    </row>
  </sheetData>
  <autoFilter ref="B10:M87">
    <filterColumn colId="8" showButton="0"/>
  </autoFilter>
  <mergeCells count="256">
    <mergeCell ref="B256:B260"/>
    <mergeCell ref="C256:C260"/>
    <mergeCell ref="M257:M260"/>
    <mergeCell ref="B251:B255"/>
    <mergeCell ref="C251:C255"/>
    <mergeCell ref="M251:M255"/>
    <mergeCell ref="A251:A255"/>
    <mergeCell ref="B231:B235"/>
    <mergeCell ref="C231:C235"/>
    <mergeCell ref="M231:M235"/>
    <mergeCell ref="B241:B245"/>
    <mergeCell ref="C241:C245"/>
    <mergeCell ref="M241:M245"/>
    <mergeCell ref="B246:B250"/>
    <mergeCell ref="C246:C250"/>
    <mergeCell ref="M246:M250"/>
    <mergeCell ref="B181:B185"/>
    <mergeCell ref="C181:C185"/>
    <mergeCell ref="M181:M185"/>
    <mergeCell ref="A226:A230"/>
    <mergeCell ref="B226:B230"/>
    <mergeCell ref="C226:C230"/>
    <mergeCell ref="M226:M230"/>
    <mergeCell ref="A196:A200"/>
    <mergeCell ref="A201:A205"/>
    <mergeCell ref="A206:A210"/>
    <mergeCell ref="B211:B215"/>
    <mergeCell ref="C211:C215"/>
    <mergeCell ref="M211:M215"/>
    <mergeCell ref="B216:B220"/>
    <mergeCell ref="C216:C220"/>
    <mergeCell ref="M216:M220"/>
    <mergeCell ref="B221:B225"/>
    <mergeCell ref="C221:C225"/>
    <mergeCell ref="M221:M225"/>
    <mergeCell ref="A266:A270"/>
    <mergeCell ref="A191:A195"/>
    <mergeCell ref="A163:A166"/>
    <mergeCell ref="A139:A142"/>
    <mergeCell ref="A143:A146"/>
    <mergeCell ref="A147:A150"/>
    <mergeCell ref="A176:A180"/>
    <mergeCell ref="A186:A190"/>
    <mergeCell ref="A155:A158"/>
    <mergeCell ref="A159:A162"/>
    <mergeCell ref="A167:A171"/>
    <mergeCell ref="A172:A175"/>
    <mergeCell ref="A181:A185"/>
    <mergeCell ref="A211:A215"/>
    <mergeCell ref="A216:A220"/>
    <mergeCell ref="A221:A225"/>
    <mergeCell ref="A231:A235"/>
    <mergeCell ref="A236:A240"/>
    <mergeCell ref="A241:A245"/>
    <mergeCell ref="A246:A250"/>
    <mergeCell ref="A261:A265"/>
    <mergeCell ref="A256:A260"/>
    <mergeCell ref="B155:B158"/>
    <mergeCell ref="C155:C158"/>
    <mergeCell ref="M20:M23"/>
    <mergeCell ref="A20:A23"/>
    <mergeCell ref="A105:A108"/>
    <mergeCell ref="J9:L9"/>
    <mergeCell ref="E10:E11"/>
    <mergeCell ref="F10:F11"/>
    <mergeCell ref="G10:G11"/>
    <mergeCell ref="H10:H11"/>
    <mergeCell ref="I10:I11"/>
    <mergeCell ref="J10:J11"/>
    <mergeCell ref="K10:K11"/>
    <mergeCell ref="L10:L11"/>
    <mergeCell ref="E9:I9"/>
    <mergeCell ref="A9:A11"/>
    <mergeCell ref="B9:B11"/>
    <mergeCell ref="C9:C11"/>
    <mergeCell ref="D9:D11"/>
    <mergeCell ref="B20:B23"/>
    <mergeCell ref="C20:C23"/>
    <mergeCell ref="C88:C91"/>
    <mergeCell ref="A134:A138"/>
    <mergeCell ref="A151:A154"/>
    <mergeCell ref="A36:A39"/>
    <mergeCell ref="A40:A43"/>
    <mergeCell ref="A44:A47"/>
    <mergeCell ref="A48:A51"/>
    <mergeCell ref="A52:A55"/>
    <mergeCell ref="A56:A59"/>
    <mergeCell ref="A60:A63"/>
    <mergeCell ref="A64:A67"/>
    <mergeCell ref="A101:A104"/>
    <mergeCell ref="L1:M1"/>
    <mergeCell ref="A16:A19"/>
    <mergeCell ref="A24:A27"/>
    <mergeCell ref="A28:A31"/>
    <mergeCell ref="A32:A35"/>
    <mergeCell ref="M134:M138"/>
    <mergeCell ref="A68:A71"/>
    <mergeCell ref="A72:A75"/>
    <mergeCell ref="A76:A79"/>
    <mergeCell ref="A80:A83"/>
    <mergeCell ref="A84:A87"/>
    <mergeCell ref="A88:A91"/>
    <mergeCell ref="A92:A96"/>
    <mergeCell ref="A97:A100"/>
    <mergeCell ref="A109:A112"/>
    <mergeCell ref="A113:A116"/>
    <mergeCell ref="A117:A120"/>
    <mergeCell ref="C60:C63"/>
    <mergeCell ref="C125:C128"/>
    <mergeCell ref="C121:C124"/>
    <mergeCell ref="C113:C116"/>
    <mergeCell ref="A121:A124"/>
    <mergeCell ref="A125:A128"/>
    <mergeCell ref="A129:A133"/>
    <mergeCell ref="M266:M270"/>
    <mergeCell ref="B176:B180"/>
    <mergeCell ref="C176:C180"/>
    <mergeCell ref="M176:M180"/>
    <mergeCell ref="B191:B195"/>
    <mergeCell ref="C191:C195"/>
    <mergeCell ref="M191:M195"/>
    <mergeCell ref="B186:B190"/>
    <mergeCell ref="C186:C190"/>
    <mergeCell ref="M186:M190"/>
    <mergeCell ref="B266:B270"/>
    <mergeCell ref="C266:C270"/>
    <mergeCell ref="B196:B200"/>
    <mergeCell ref="C196:C200"/>
    <mergeCell ref="M196:M200"/>
    <mergeCell ref="B201:B205"/>
    <mergeCell ref="C201:C205"/>
    <mergeCell ref="M201:M205"/>
    <mergeCell ref="B206:B210"/>
    <mergeCell ref="C206:C210"/>
    <mergeCell ref="M206:M210"/>
    <mergeCell ref="B236:B240"/>
    <mergeCell ref="C236:C240"/>
    <mergeCell ref="M236:M240"/>
    <mergeCell ref="B163:B166"/>
    <mergeCell ref="C163:C166"/>
    <mergeCell ref="M163:M166"/>
    <mergeCell ref="B159:B162"/>
    <mergeCell ref="C159:C162"/>
    <mergeCell ref="M159:M162"/>
    <mergeCell ref="M143:M146"/>
    <mergeCell ref="M97:M100"/>
    <mergeCell ref="M101:M104"/>
    <mergeCell ref="B109:B112"/>
    <mergeCell ref="B101:B104"/>
    <mergeCell ref="C109:C112"/>
    <mergeCell ref="B117:B120"/>
    <mergeCell ref="B139:B142"/>
    <mergeCell ref="B143:B146"/>
    <mergeCell ref="M139:M142"/>
    <mergeCell ref="C139:C142"/>
    <mergeCell ref="C143:C146"/>
    <mergeCell ref="M147:M150"/>
    <mergeCell ref="M109:M112"/>
    <mergeCell ref="C105:C108"/>
    <mergeCell ref="M105:M108"/>
    <mergeCell ref="B113:B116"/>
    <mergeCell ref="C97:C100"/>
    <mergeCell ref="C24:C27"/>
    <mergeCell ref="C36:C39"/>
    <mergeCell ref="M24:M27"/>
    <mergeCell ref="M28:M31"/>
    <mergeCell ref="C44:C47"/>
    <mergeCell ref="C40:C43"/>
    <mergeCell ref="B28:B31"/>
    <mergeCell ref="C101:C104"/>
    <mergeCell ref="C52:C55"/>
    <mergeCell ref="C64:C67"/>
    <mergeCell ref="C72:C75"/>
    <mergeCell ref="C92:C96"/>
    <mergeCell ref="B97:B100"/>
    <mergeCell ref="B92:B96"/>
    <mergeCell ref="B88:B91"/>
    <mergeCell ref="C56:C59"/>
    <mergeCell ref="B60:B63"/>
    <mergeCell ref="B56:B59"/>
    <mergeCell ref="B52:B55"/>
    <mergeCell ref="M48:M51"/>
    <mergeCell ref="M56:M59"/>
    <mergeCell ref="M64:M67"/>
    <mergeCell ref="B64:B67"/>
    <mergeCell ref="B68:B71"/>
    <mergeCell ref="M167:M171"/>
    <mergeCell ref="M155:M158"/>
    <mergeCell ref="B121:B124"/>
    <mergeCell ref="M129:M133"/>
    <mergeCell ref="C167:C171"/>
    <mergeCell ref="B167:B171"/>
    <mergeCell ref="K5:M5"/>
    <mergeCell ref="B40:B43"/>
    <mergeCell ref="M36:M39"/>
    <mergeCell ref="M40:M43"/>
    <mergeCell ref="M44:M47"/>
    <mergeCell ref="M32:M35"/>
    <mergeCell ref="B8:M8"/>
    <mergeCell ref="B7:M7"/>
    <mergeCell ref="B6:M6"/>
    <mergeCell ref="B44:B47"/>
    <mergeCell ref="B32:B35"/>
    <mergeCell ref="C28:C31"/>
    <mergeCell ref="B16:B19"/>
    <mergeCell ref="C16:C19"/>
    <mergeCell ref="C32:C35"/>
    <mergeCell ref="B36:B39"/>
    <mergeCell ref="M9:M11"/>
    <mergeCell ref="B24:B27"/>
    <mergeCell ref="M68:M71"/>
    <mergeCell ref="M52:M55"/>
    <mergeCell ref="M151:M154"/>
    <mergeCell ref="B151:B154"/>
    <mergeCell ref="C151:C154"/>
    <mergeCell ref="M125:M128"/>
    <mergeCell ref="M121:M124"/>
    <mergeCell ref="M92:M96"/>
    <mergeCell ref="M72:M75"/>
    <mergeCell ref="M60:M63"/>
    <mergeCell ref="B125:B128"/>
    <mergeCell ref="M84:M87"/>
    <mergeCell ref="M80:M83"/>
    <mergeCell ref="M76:M79"/>
    <mergeCell ref="C80:C83"/>
    <mergeCell ref="B105:B108"/>
    <mergeCell ref="M88:M91"/>
    <mergeCell ref="C117:C120"/>
    <mergeCell ref="M117:M120"/>
    <mergeCell ref="M113:M116"/>
    <mergeCell ref="B147:B150"/>
    <mergeCell ref="C147:C150"/>
    <mergeCell ref="B261:B265"/>
    <mergeCell ref="C261:C265"/>
    <mergeCell ref="M261:M265"/>
    <mergeCell ref="A12:A15"/>
    <mergeCell ref="B12:B15"/>
    <mergeCell ref="C12:C15"/>
    <mergeCell ref="M12:M15"/>
    <mergeCell ref="B172:B175"/>
    <mergeCell ref="C172:C175"/>
    <mergeCell ref="M172:M175"/>
    <mergeCell ref="C76:C79"/>
    <mergeCell ref="B80:B83"/>
    <mergeCell ref="B76:B79"/>
    <mergeCell ref="B84:B87"/>
    <mergeCell ref="C84:C87"/>
    <mergeCell ref="B129:B133"/>
    <mergeCell ref="C129:C133"/>
    <mergeCell ref="B134:B138"/>
    <mergeCell ref="C134:C138"/>
    <mergeCell ref="C68:C71"/>
    <mergeCell ref="M16:M19"/>
    <mergeCell ref="B72:B75"/>
    <mergeCell ref="B48:B51"/>
    <mergeCell ref="C48:C51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2019-11-11T05:33:17Z</cp:lastPrinted>
  <dcterms:created xsi:type="dcterms:W3CDTF">2011-06-15T13:58:56Z</dcterms:created>
  <dcterms:modified xsi:type="dcterms:W3CDTF">2019-11-11T05:33:22Z</dcterms:modified>
</cp:coreProperties>
</file>