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" windowWidth="2520" windowHeight="1875" tabRatio="690" activeTab="0"/>
  </bookViews>
  <sheets>
    <sheet name="прогноз_" sheetId="1" r:id="rId1"/>
  </sheets>
  <definedNames>
    <definedName name="_xlnm.Print_Titles" localSheetId="0">'прогноз_'!$5:$6</definedName>
    <definedName name="_xlnm.Print_Area" localSheetId="0">'прогноз_'!$A$1:$K$41</definedName>
  </definedNames>
  <calcPr fullCalcOnLoad="1"/>
</workbook>
</file>

<file path=xl/sharedStrings.xml><?xml version="1.0" encoding="utf-8"?>
<sst xmlns="http://schemas.openxmlformats.org/spreadsheetml/2006/main" count="80" uniqueCount="75">
  <si>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</si>
  <si>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</si>
  <si>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</si>
  <si>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</si>
  <si>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</si>
  <si>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тыс. рублей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</si>
  <si>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</si>
  <si>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</si>
  <si>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</si>
  <si>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</si>
  <si>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</si>
  <si>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</si>
  <si>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</si>
  <si>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</si>
  <si>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</si>
  <si>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</si>
  <si>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</si>
  <si>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</si>
  <si>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</si>
  <si>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</si>
  <si>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</si>
  <si>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</si>
  <si>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</si>
  <si>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</si>
  <si>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</si>
  <si>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</si>
  <si>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</si>
  <si>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</si>
  <si>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</si>
  <si>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</si>
  <si>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</si>
  <si>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</si>
  <si>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</si>
  <si>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</si>
  <si>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Местные бюджеты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</si>
  <si>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</si>
  <si>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</si>
  <si>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</si>
  <si>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</si>
  <si>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</si>
  <si>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</si>
  <si>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</si>
  <si>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</si>
  <si>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</si>
  <si>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</si>
  <si>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</si>
  <si>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</si>
  <si>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</si>
  <si>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</si>
  <si>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</si>
  <si>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</si>
  <si>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</si>
  <si>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</si>
  <si>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</si>
  <si>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</si>
  <si>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</si>
  <si>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</si>
  <si>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</si>
  <si>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</si>
  <si>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</si>
  <si>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</si>
  <si>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</si>
  <si>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</si>
  <si>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</si>
  <si>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</si>
  <si>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 бюджет</t>
  </si>
  <si>
    <t>1 17 00000 00 0000 000</t>
  </si>
  <si>
    <t>ПРОЧИЕ НЕНАЛОГОВЫЕ ДОХОДЫ</t>
  </si>
  <si>
    <t>9900</t>
  </si>
  <si>
    <t>УСЛОВНО УТВЕРЖДЕННЫЕ РАСХОДЫ</t>
  </si>
  <si>
    <t>2023 год</t>
  </si>
  <si>
    <t>2024 год</t>
  </si>
  <si>
    <t>ПРОГНОЗ ОСНОВНЫХ ХАРАКТЕРИСТИК КОНСОЛИДИРОВАННОГО БЮДЖЕТА ПОГАРСКОГО РАЙОНА НА 2023 ГОД И НА ПЛАНОВЫЙ ПЕРИОД 2024 И 2025 ГОДОВ</t>
  </si>
  <si>
    <t>2025 год</t>
  </si>
  <si>
    <t>2023год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</si>
</sst>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3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20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203" fontId="3" fillId="10" borderId="10" xfId="0" applyNumberFormat="1" applyFont="1" applyFill="1" applyBorder="1" applyAlignment="1">
      <alignment horizontal="center" vertical="center" wrapText="1"/>
    </xf>
    <xf numFmtId="203" fontId="5" fillId="13" borderId="10" xfId="0" applyNumberFormat="1" applyFont="1" applyFill="1" applyBorder="1" applyAlignment="1">
      <alignment horizontal="center" vertical="center"/>
    </xf>
    <xf numFmtId="203" fontId="5" fillId="3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left" vertical="center" wrapText="1"/>
    </xf>
    <xf numFmtId="203" fontId="5" fillId="0" borderId="0" xfId="0" applyNumberFormat="1" applyFont="1" applyFill="1" applyBorder="1" applyAlignment="1">
      <alignment vertical="center" wrapText="1"/>
    </xf>
    <xf numFmtId="183" fontId="3" fillId="9" borderId="10" xfId="0" applyNumberFormat="1" applyFont="1" applyFill="1" applyBorder="1" applyAlignment="1">
      <alignment horizontal="center" vertical="center"/>
    </xf>
    <xf numFmtId="203" fontId="3" fillId="9" borderId="10" xfId="0" applyNumberFormat="1" applyFont="1" applyFill="1" applyBorder="1" applyAlignment="1">
      <alignment horizontal="center" vertical="center"/>
    </xf>
    <xf numFmtId="203" fontId="5" fillId="13" borderId="10" xfId="0" applyNumberFormat="1" applyFont="1" applyFill="1" applyBorder="1" applyAlignment="1">
      <alignment horizontal="center" vertical="center" wrapText="1"/>
    </xf>
    <xf numFmtId="203" fontId="3" fillId="0" borderId="10" xfId="0" applyNumberFormat="1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0" borderId="13" xfId="0" applyNumberFormat="1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03" fontId="3" fillId="9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44"/>
  <sheetViews>
    <sheetView tabSelected="1" zoomScale="85" zoomScaleNormal="85" zoomScaleSheetLayoutView="85" zoomScalePageLayoutView="0" workbookViewId="0" topLeftCell="A1">
      <pane xSplit="2" ySplit="7" topLeftCell="C3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29" sqref="G29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6" customWidth="1"/>
    <col min="4" max="4" width="20.00390625" style="6" customWidth="1"/>
    <col min="5" max="5" width="21.25390625" style="6" customWidth="1"/>
    <col min="6" max="8" width="19.00390625" style="1" bestFit="1" customWidth="1"/>
    <col min="9" max="11" width="20.75390625" style="1" bestFit="1" customWidth="1"/>
    <col min="12" max="13" width="14.375" style="1" customWidth="1"/>
    <col min="14" max="14" width="14.00390625" style="1" customWidth="1"/>
    <col min="15" max="16384" width="9.125" style="1" customWidth="1"/>
  </cols>
  <sheetData>
    <row r="1" spans="1:11" ht="15.7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ht="24" customHeight="1">
      <c r="B4" s="2"/>
      <c r="C4" s="19"/>
      <c r="D4" s="19"/>
      <c r="E4" s="19"/>
      <c r="I4" s="3"/>
      <c r="J4" s="36" t="s">
        <v>5</v>
      </c>
      <c r="K4" s="37"/>
    </row>
    <row r="5" spans="1:11" ht="52.5" customHeight="1">
      <c r="A5" s="38" t="s">
        <v>31</v>
      </c>
      <c r="B5" s="38" t="s">
        <v>30</v>
      </c>
      <c r="C5" s="38" t="s">
        <v>65</v>
      </c>
      <c r="D5" s="38"/>
      <c r="E5" s="38"/>
      <c r="F5" s="39" t="s">
        <v>34</v>
      </c>
      <c r="G5" s="39"/>
      <c r="H5" s="39"/>
      <c r="I5" s="38" t="s">
        <v>32</v>
      </c>
      <c r="J5" s="38"/>
      <c r="K5" s="38"/>
    </row>
    <row r="6" spans="1:11" ht="16.5" customHeight="1">
      <c r="A6" s="38"/>
      <c r="B6" s="38"/>
      <c r="C6" s="7" t="s">
        <v>70</v>
      </c>
      <c r="D6" s="7" t="s">
        <v>71</v>
      </c>
      <c r="E6" s="7" t="s">
        <v>73</v>
      </c>
      <c r="F6" s="7" t="s">
        <v>74</v>
      </c>
      <c r="G6" s="7" t="s">
        <v>71</v>
      </c>
      <c r="H6" s="7" t="s">
        <v>73</v>
      </c>
      <c r="I6" s="7" t="s">
        <v>70</v>
      </c>
      <c r="J6" s="7" t="s">
        <v>71</v>
      </c>
      <c r="K6" s="7" t="s">
        <v>73</v>
      </c>
    </row>
    <row r="7" spans="1:11" ht="15.75" customHeight="1">
      <c r="A7" s="8">
        <v>1</v>
      </c>
      <c r="B7" s="8">
        <v>2</v>
      </c>
      <c r="C7" s="9">
        <v>3</v>
      </c>
      <c r="D7" s="8">
        <v>4</v>
      </c>
      <c r="E7" s="9">
        <v>5</v>
      </c>
      <c r="F7" s="8">
        <v>6</v>
      </c>
      <c r="G7" s="9">
        <v>7</v>
      </c>
      <c r="H7" s="8">
        <v>8</v>
      </c>
      <c r="I7" s="9">
        <v>9</v>
      </c>
      <c r="J7" s="8">
        <v>10</v>
      </c>
      <c r="K7" s="9">
        <v>11</v>
      </c>
    </row>
    <row r="8" spans="1:11" s="2" customFormat="1" ht="33" customHeight="1">
      <c r="A8" s="14" t="s">
        <v>6</v>
      </c>
      <c r="B8" s="14" t="s">
        <v>63</v>
      </c>
      <c r="C8" s="15">
        <f aca="true" t="shared" si="0" ref="C8:K8">C9+C10+C11+C12+C13+C14+C15+C16+C17+C18+C19+C21+C20</f>
        <v>215780</v>
      </c>
      <c r="D8" s="15">
        <f t="shared" si="0"/>
        <v>194155</v>
      </c>
      <c r="E8" s="15">
        <f t="shared" si="0"/>
        <v>204308</v>
      </c>
      <c r="F8" s="15">
        <f t="shared" si="0"/>
        <v>57299</v>
      </c>
      <c r="G8" s="15">
        <f t="shared" si="0"/>
        <v>59182</v>
      </c>
      <c r="H8" s="15">
        <f t="shared" si="0"/>
        <v>61383</v>
      </c>
      <c r="I8" s="15">
        <f t="shared" si="0"/>
        <v>273079</v>
      </c>
      <c r="J8" s="15">
        <f t="shared" si="0"/>
        <v>253337</v>
      </c>
      <c r="K8" s="15">
        <f t="shared" si="0"/>
        <v>265691</v>
      </c>
    </row>
    <row r="9" spans="1:11" ht="45.75" customHeight="1">
      <c r="A9" s="20" t="s">
        <v>51</v>
      </c>
      <c r="B9" s="10" t="s">
        <v>42</v>
      </c>
      <c r="C9" s="11">
        <v>182243</v>
      </c>
      <c r="D9" s="11">
        <v>159670</v>
      </c>
      <c r="E9" s="11">
        <v>168576</v>
      </c>
      <c r="F9" s="11">
        <v>19258</v>
      </c>
      <c r="G9" s="11">
        <v>20810</v>
      </c>
      <c r="H9" s="11">
        <v>22371</v>
      </c>
      <c r="I9" s="25">
        <f>C9+F9</f>
        <v>201501</v>
      </c>
      <c r="J9" s="25">
        <f aca="true" t="shared" si="1" ref="J9:K21">D9+G9</f>
        <v>180480</v>
      </c>
      <c r="K9" s="25">
        <f t="shared" si="1"/>
        <v>190947</v>
      </c>
    </row>
    <row r="10" spans="1:11" ht="84.75" customHeight="1">
      <c r="A10" s="20" t="s">
        <v>52</v>
      </c>
      <c r="B10" s="10" t="s">
        <v>43</v>
      </c>
      <c r="C10" s="11">
        <v>16009</v>
      </c>
      <c r="D10" s="11">
        <v>16397</v>
      </c>
      <c r="E10" s="11">
        <v>17053</v>
      </c>
      <c r="F10" s="11">
        <v>3485</v>
      </c>
      <c r="G10" s="11">
        <v>3569</v>
      </c>
      <c r="H10" s="11">
        <v>3734</v>
      </c>
      <c r="I10" s="25">
        <f aca="true" t="shared" si="2" ref="I10:I21">C10+F10</f>
        <v>19494</v>
      </c>
      <c r="J10" s="25">
        <f t="shared" si="1"/>
        <v>19966</v>
      </c>
      <c r="K10" s="25">
        <f t="shared" si="1"/>
        <v>20787</v>
      </c>
    </row>
    <row r="11" spans="1:11" s="4" customFormat="1" ht="39" customHeight="1">
      <c r="A11" s="20" t="s">
        <v>53</v>
      </c>
      <c r="B11" s="10" t="s">
        <v>44</v>
      </c>
      <c r="C11" s="11">
        <v>10287</v>
      </c>
      <c r="D11" s="11">
        <v>10785</v>
      </c>
      <c r="E11" s="11">
        <v>11312</v>
      </c>
      <c r="F11" s="11">
        <v>1229</v>
      </c>
      <c r="G11" s="11">
        <v>1315</v>
      </c>
      <c r="H11" s="11">
        <v>1408</v>
      </c>
      <c r="I11" s="25">
        <f t="shared" si="2"/>
        <v>11516</v>
      </c>
      <c r="J11" s="25">
        <f t="shared" si="1"/>
        <v>12100</v>
      </c>
      <c r="K11" s="25">
        <f t="shared" si="1"/>
        <v>12720</v>
      </c>
    </row>
    <row r="12" spans="1:11" ht="33.75" customHeight="1">
      <c r="A12" s="20" t="s">
        <v>54</v>
      </c>
      <c r="B12" s="10" t="s">
        <v>45</v>
      </c>
      <c r="C12" s="11">
        <v>0</v>
      </c>
      <c r="D12" s="11">
        <v>0</v>
      </c>
      <c r="E12" s="11">
        <v>0</v>
      </c>
      <c r="F12" s="11">
        <v>31279</v>
      </c>
      <c r="G12" s="11">
        <v>31540</v>
      </c>
      <c r="H12" s="11">
        <v>31949</v>
      </c>
      <c r="I12" s="25">
        <f t="shared" si="2"/>
        <v>31279</v>
      </c>
      <c r="J12" s="25">
        <f t="shared" si="1"/>
        <v>31540</v>
      </c>
      <c r="K12" s="25">
        <f t="shared" si="1"/>
        <v>31949</v>
      </c>
    </row>
    <row r="13" spans="1:11" ht="66.75" customHeight="1" hidden="1">
      <c r="A13" s="20" t="s">
        <v>55</v>
      </c>
      <c r="B13" s="10" t="s">
        <v>46</v>
      </c>
      <c r="C13" s="11"/>
      <c r="D13" s="11"/>
      <c r="E13" s="11"/>
      <c r="F13" s="11"/>
      <c r="G13" s="11"/>
      <c r="H13" s="11"/>
      <c r="I13" s="25">
        <f t="shared" si="2"/>
        <v>0</v>
      </c>
      <c r="J13" s="25">
        <f t="shared" si="1"/>
        <v>0</v>
      </c>
      <c r="K13" s="25">
        <f t="shared" si="1"/>
        <v>0</v>
      </c>
    </row>
    <row r="14" spans="1:11" ht="33" customHeight="1">
      <c r="A14" s="20" t="s">
        <v>56</v>
      </c>
      <c r="B14" s="10" t="s">
        <v>35</v>
      </c>
      <c r="C14" s="11">
        <v>1714</v>
      </c>
      <c r="D14" s="11">
        <v>1776</v>
      </c>
      <c r="E14" s="11">
        <v>1840</v>
      </c>
      <c r="F14" s="11">
        <v>0</v>
      </c>
      <c r="G14" s="11">
        <v>0</v>
      </c>
      <c r="H14" s="11">
        <v>0</v>
      </c>
      <c r="I14" s="25">
        <f t="shared" si="2"/>
        <v>1714</v>
      </c>
      <c r="J14" s="25">
        <f t="shared" si="1"/>
        <v>1776</v>
      </c>
      <c r="K14" s="25">
        <f t="shared" si="1"/>
        <v>1840</v>
      </c>
    </row>
    <row r="15" spans="1:11" ht="102.75" customHeight="1">
      <c r="A15" s="20" t="s">
        <v>57</v>
      </c>
      <c r="B15" s="10" t="s">
        <v>47</v>
      </c>
      <c r="C15" s="11">
        <v>4030</v>
      </c>
      <c r="D15" s="11">
        <v>4030</v>
      </c>
      <c r="E15" s="11">
        <v>4030</v>
      </c>
      <c r="F15" s="11">
        <v>1569</v>
      </c>
      <c r="G15" s="11">
        <v>1569</v>
      </c>
      <c r="H15" s="11">
        <v>1542</v>
      </c>
      <c r="I15" s="25">
        <f t="shared" si="2"/>
        <v>5599</v>
      </c>
      <c r="J15" s="25">
        <f t="shared" si="1"/>
        <v>5599</v>
      </c>
      <c r="K15" s="25">
        <f t="shared" si="1"/>
        <v>5572</v>
      </c>
    </row>
    <row r="16" spans="1:11" ht="36" customHeight="1">
      <c r="A16" s="20" t="s">
        <v>58</v>
      </c>
      <c r="B16" s="10" t="s">
        <v>7</v>
      </c>
      <c r="C16" s="11">
        <v>265</v>
      </c>
      <c r="D16" s="11">
        <v>265</v>
      </c>
      <c r="E16" s="11">
        <v>265</v>
      </c>
      <c r="F16" s="11">
        <v>0</v>
      </c>
      <c r="G16" s="11">
        <v>0</v>
      </c>
      <c r="H16" s="11">
        <v>0</v>
      </c>
      <c r="I16" s="25">
        <f t="shared" si="2"/>
        <v>265</v>
      </c>
      <c r="J16" s="25">
        <f t="shared" si="1"/>
        <v>265</v>
      </c>
      <c r="K16" s="25">
        <f t="shared" si="1"/>
        <v>265</v>
      </c>
    </row>
    <row r="17" spans="1:11" s="4" customFormat="1" ht="77.25" customHeight="1" hidden="1">
      <c r="A17" s="20" t="s">
        <v>59</v>
      </c>
      <c r="B17" s="10" t="s">
        <v>0</v>
      </c>
      <c r="C17" s="11"/>
      <c r="D17" s="11"/>
      <c r="E17" s="11"/>
      <c r="F17" s="11"/>
      <c r="G17" s="11"/>
      <c r="H17" s="11"/>
      <c r="I17" s="25">
        <f t="shared" si="2"/>
        <v>0</v>
      </c>
      <c r="J17" s="25">
        <f t="shared" si="1"/>
        <v>0</v>
      </c>
      <c r="K17" s="25">
        <f t="shared" si="1"/>
        <v>0</v>
      </c>
    </row>
    <row r="18" spans="1:11" s="4" customFormat="1" ht="54.75" customHeight="1">
      <c r="A18" s="20" t="s">
        <v>60</v>
      </c>
      <c r="B18" s="10" t="s">
        <v>8</v>
      </c>
      <c r="C18" s="11">
        <v>300</v>
      </c>
      <c r="D18" s="11">
        <v>300</v>
      </c>
      <c r="E18" s="11">
        <v>300</v>
      </c>
      <c r="F18" s="11">
        <v>200</v>
      </c>
      <c r="G18" s="11">
        <v>100</v>
      </c>
      <c r="H18" s="11">
        <v>100</v>
      </c>
      <c r="I18" s="25">
        <f t="shared" si="2"/>
        <v>500</v>
      </c>
      <c r="J18" s="25">
        <f t="shared" si="1"/>
        <v>400</v>
      </c>
      <c r="K18" s="25">
        <f t="shared" si="1"/>
        <v>400</v>
      </c>
    </row>
    <row r="19" spans="1:11" ht="31.5" customHeight="1" hidden="1">
      <c r="A19" s="20" t="s">
        <v>61</v>
      </c>
      <c r="B19" s="10" t="s">
        <v>4</v>
      </c>
      <c r="C19" s="11"/>
      <c r="D19" s="11"/>
      <c r="E19" s="11"/>
      <c r="F19" s="11"/>
      <c r="G19" s="11"/>
      <c r="H19" s="11"/>
      <c r="I19" s="25">
        <f t="shared" si="2"/>
        <v>0</v>
      </c>
      <c r="J19" s="25">
        <f t="shared" si="1"/>
        <v>0</v>
      </c>
      <c r="K19" s="25">
        <f t="shared" si="1"/>
        <v>0</v>
      </c>
    </row>
    <row r="20" spans="1:11" ht="31.5">
      <c r="A20" s="27" t="s">
        <v>62</v>
      </c>
      <c r="B20" s="10" t="s">
        <v>9</v>
      </c>
      <c r="C20" s="11">
        <v>932</v>
      </c>
      <c r="D20" s="11">
        <v>932</v>
      </c>
      <c r="E20" s="11">
        <v>932</v>
      </c>
      <c r="F20" s="11">
        <v>0</v>
      </c>
      <c r="G20" s="11">
        <v>0</v>
      </c>
      <c r="H20" s="11">
        <v>0</v>
      </c>
      <c r="I20" s="25">
        <f t="shared" si="2"/>
        <v>932</v>
      </c>
      <c r="J20" s="25">
        <f t="shared" si="1"/>
        <v>932</v>
      </c>
      <c r="K20" s="25">
        <f t="shared" si="1"/>
        <v>932</v>
      </c>
    </row>
    <row r="21" spans="1:11" ht="31.5">
      <c r="A21" s="28" t="s">
        <v>66</v>
      </c>
      <c r="B21" s="29" t="s">
        <v>67</v>
      </c>
      <c r="C21" s="11">
        <v>0</v>
      </c>
      <c r="D21" s="11">
        <v>0</v>
      </c>
      <c r="E21" s="11">
        <v>0</v>
      </c>
      <c r="F21" s="11">
        <v>279</v>
      </c>
      <c r="G21" s="11">
        <v>279</v>
      </c>
      <c r="H21" s="11">
        <v>279</v>
      </c>
      <c r="I21" s="25">
        <f t="shared" si="2"/>
        <v>279</v>
      </c>
      <c r="J21" s="25">
        <f t="shared" si="1"/>
        <v>279</v>
      </c>
      <c r="K21" s="25">
        <f t="shared" si="1"/>
        <v>279</v>
      </c>
    </row>
    <row r="22" spans="1:11" s="4" customFormat="1" ht="31.5">
      <c r="A22" s="16" t="s">
        <v>64</v>
      </c>
      <c r="B22" s="14" t="s">
        <v>1</v>
      </c>
      <c r="C22" s="17">
        <v>520499.5</v>
      </c>
      <c r="D22" s="17">
        <v>360949.5</v>
      </c>
      <c r="E22" s="17">
        <v>366464.9</v>
      </c>
      <c r="F22" s="17">
        <f>49063.6+4095.6</f>
        <v>53159.2</v>
      </c>
      <c r="G22" s="17">
        <f>27619.8+5287.5</f>
        <v>32907.3</v>
      </c>
      <c r="H22" s="17">
        <v>38127.2</v>
      </c>
      <c r="I22" s="15">
        <f aca="true" t="shared" si="3" ref="I22:K23">C22+F22</f>
        <v>573658.7</v>
      </c>
      <c r="J22" s="15">
        <f t="shared" si="3"/>
        <v>393856.8</v>
      </c>
      <c r="K22" s="15">
        <f t="shared" si="3"/>
        <v>404592.10000000003</v>
      </c>
    </row>
    <row r="23" spans="1:11" s="4" customFormat="1" ht="24" customHeight="1">
      <c r="A23" s="32" t="s">
        <v>2</v>
      </c>
      <c r="B23" s="32"/>
      <c r="C23" s="22">
        <f aca="true" t="shared" si="4" ref="C23:H23">C22+C8</f>
        <v>736279.5</v>
      </c>
      <c r="D23" s="22">
        <f t="shared" si="4"/>
        <v>555104.5</v>
      </c>
      <c r="E23" s="22">
        <f t="shared" si="4"/>
        <v>570772.9</v>
      </c>
      <c r="F23" s="22">
        <f t="shared" si="4"/>
        <v>110458.2</v>
      </c>
      <c r="G23" s="22">
        <f t="shared" si="4"/>
        <v>92089.3</v>
      </c>
      <c r="H23" s="22">
        <f t="shared" si="4"/>
        <v>99510.2</v>
      </c>
      <c r="I23" s="23">
        <f t="shared" si="3"/>
        <v>846737.7</v>
      </c>
      <c r="J23" s="23">
        <f t="shared" si="3"/>
        <v>647193.8</v>
      </c>
      <c r="K23" s="23">
        <f t="shared" si="3"/>
        <v>670283.1</v>
      </c>
    </row>
    <row r="24" spans="1:11" s="4" customFormat="1" ht="36.75" customHeight="1">
      <c r="A24" s="33" t="s">
        <v>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2" customFormat="1" ht="36" customHeight="1">
      <c r="A25" s="12" t="s">
        <v>19</v>
      </c>
      <c r="B25" s="13" t="s">
        <v>11</v>
      </c>
      <c r="C25" s="11">
        <v>48783.4</v>
      </c>
      <c r="D25" s="11">
        <v>53557</v>
      </c>
      <c r="E25" s="11">
        <v>59088.1</v>
      </c>
      <c r="F25" s="31">
        <v>17425.7</v>
      </c>
      <c r="G25" s="31">
        <f>15759.9+116.9</f>
        <v>15876.8</v>
      </c>
      <c r="H25" s="31">
        <f>15779.2+117.6</f>
        <v>15896.800000000001</v>
      </c>
      <c r="I25" s="31">
        <f>C25+F25</f>
        <v>66209.1</v>
      </c>
      <c r="J25" s="31">
        <f aca="true" t="shared" si="5" ref="J25:K41">D25+G25</f>
        <v>69433.8</v>
      </c>
      <c r="K25" s="31">
        <f t="shared" si="5"/>
        <v>74984.9</v>
      </c>
    </row>
    <row r="26" spans="1:11" s="4" customFormat="1" ht="19.5" customHeight="1">
      <c r="A26" s="12" t="s">
        <v>20</v>
      </c>
      <c r="B26" s="13" t="s">
        <v>12</v>
      </c>
      <c r="C26" s="11">
        <v>1551.8</v>
      </c>
      <c r="D26" s="11">
        <v>1621.7</v>
      </c>
      <c r="E26" s="11">
        <v>1678.9</v>
      </c>
      <c r="F26" s="31">
        <v>1551.8</v>
      </c>
      <c r="G26" s="31">
        <v>1621.7</v>
      </c>
      <c r="H26" s="31">
        <v>1678.9</v>
      </c>
      <c r="I26" s="31">
        <f aca="true" t="shared" si="6" ref="I26:I41">C26+F26</f>
        <v>3103.6</v>
      </c>
      <c r="J26" s="31">
        <f t="shared" si="5"/>
        <v>3243.4</v>
      </c>
      <c r="K26" s="31">
        <f t="shared" si="5"/>
        <v>3357.8</v>
      </c>
    </row>
    <row r="27" spans="1:11" ht="71.25" customHeight="1">
      <c r="A27" s="12" t="s">
        <v>21</v>
      </c>
      <c r="B27" s="13" t="s">
        <v>13</v>
      </c>
      <c r="C27" s="11">
        <v>3841.5</v>
      </c>
      <c r="D27" s="11">
        <v>3807.5</v>
      </c>
      <c r="E27" s="11">
        <v>3807.5</v>
      </c>
      <c r="F27" s="31">
        <f>3130+923+20</f>
        <v>4073</v>
      </c>
      <c r="G27" s="31">
        <f>3047.8+923+20</f>
        <v>3990.8</v>
      </c>
      <c r="H27" s="31">
        <f>2890.8+873+20</f>
        <v>3783.8</v>
      </c>
      <c r="I27" s="31">
        <f t="shared" si="6"/>
        <v>7914.5</v>
      </c>
      <c r="J27" s="31">
        <f t="shared" si="5"/>
        <v>7798.3</v>
      </c>
      <c r="K27" s="31">
        <f t="shared" si="5"/>
        <v>7591.3</v>
      </c>
    </row>
    <row r="28" spans="1:11" s="4" customFormat="1" ht="21" customHeight="1">
      <c r="A28" s="12" t="s">
        <v>22</v>
      </c>
      <c r="B28" s="13" t="s">
        <v>14</v>
      </c>
      <c r="C28" s="11">
        <v>35552.3</v>
      </c>
      <c r="D28" s="11">
        <v>18340.3</v>
      </c>
      <c r="E28" s="11">
        <v>25174.7</v>
      </c>
      <c r="F28" s="31">
        <f>16009+21451.127+9205.025</f>
        <v>46665.152</v>
      </c>
      <c r="G28" s="31">
        <f>16397+17813.084</f>
        <v>34210.084</v>
      </c>
      <c r="H28" s="31">
        <f>17053+28922.169</f>
        <v>45975.169</v>
      </c>
      <c r="I28" s="31">
        <f t="shared" si="6"/>
        <v>82217.452</v>
      </c>
      <c r="J28" s="31">
        <f t="shared" si="5"/>
        <v>52550.384000000005</v>
      </c>
      <c r="K28" s="31">
        <f t="shared" si="5"/>
        <v>71149.869</v>
      </c>
    </row>
    <row r="29" spans="1:11" s="5" customFormat="1" ht="45" customHeight="1">
      <c r="A29" s="12" t="s">
        <v>23</v>
      </c>
      <c r="B29" s="13" t="s">
        <v>15</v>
      </c>
      <c r="C29" s="11">
        <v>357.2</v>
      </c>
      <c r="D29" s="11">
        <v>120</v>
      </c>
      <c r="E29" s="11">
        <v>120</v>
      </c>
      <c r="F29" s="31">
        <f>200+10045.46881+4095.6</f>
        <v>14341.06881</v>
      </c>
      <c r="G29" s="31">
        <f>200+6744.74313+5287.5</f>
        <v>12232.243129999999</v>
      </c>
      <c r="H29" s="31">
        <f>500+6352</f>
        <v>6852</v>
      </c>
      <c r="I29" s="31">
        <f t="shared" si="6"/>
        <v>14698.268810000001</v>
      </c>
      <c r="J29" s="31">
        <f t="shared" si="5"/>
        <v>12352.243129999999</v>
      </c>
      <c r="K29" s="31">
        <f t="shared" si="5"/>
        <v>6972</v>
      </c>
    </row>
    <row r="30" spans="1:11" s="4" customFormat="1" ht="31.5">
      <c r="A30" s="12" t="s">
        <v>24</v>
      </c>
      <c r="B30" s="13" t="s">
        <v>16</v>
      </c>
      <c r="C30" s="11">
        <v>61443.1</v>
      </c>
      <c r="D30" s="11">
        <v>409</v>
      </c>
      <c r="E30" s="11">
        <v>409</v>
      </c>
      <c r="F30" s="31"/>
      <c r="G30" s="31"/>
      <c r="H30" s="31"/>
      <c r="I30" s="31">
        <f t="shared" si="6"/>
        <v>61443.1</v>
      </c>
      <c r="J30" s="31">
        <f t="shared" si="5"/>
        <v>409</v>
      </c>
      <c r="K30" s="31">
        <f t="shared" si="5"/>
        <v>409</v>
      </c>
    </row>
    <row r="31" spans="1:11" ht="23.25" customHeight="1">
      <c r="A31" s="12" t="s">
        <v>25</v>
      </c>
      <c r="B31" s="13" t="s">
        <v>17</v>
      </c>
      <c r="C31" s="11">
        <v>459617</v>
      </c>
      <c r="D31" s="11">
        <v>407881.9</v>
      </c>
      <c r="E31" s="11">
        <v>411594.3</v>
      </c>
      <c r="F31" s="31"/>
      <c r="G31" s="31"/>
      <c r="H31" s="31"/>
      <c r="I31" s="31">
        <f t="shared" si="6"/>
        <v>459617</v>
      </c>
      <c r="J31" s="31">
        <f t="shared" si="5"/>
        <v>407881.9</v>
      </c>
      <c r="K31" s="31">
        <f t="shared" si="5"/>
        <v>411594.3</v>
      </c>
    </row>
    <row r="32" spans="1:11" ht="36" customHeight="1">
      <c r="A32" s="12" t="s">
        <v>26</v>
      </c>
      <c r="B32" s="13" t="s">
        <v>48</v>
      </c>
      <c r="C32" s="11">
        <v>69976</v>
      </c>
      <c r="D32" s="11">
        <v>33695.7</v>
      </c>
      <c r="E32" s="11">
        <v>33689.6</v>
      </c>
      <c r="F32" s="31">
        <f>1959.5+18800</f>
        <v>20759.5</v>
      </c>
      <c r="G32" s="31">
        <f>1752.7+18800</f>
        <v>20552.7</v>
      </c>
      <c r="H32" s="31">
        <f>2957.2+18800</f>
        <v>21757.2</v>
      </c>
      <c r="I32" s="31">
        <f t="shared" si="6"/>
        <v>90735.5</v>
      </c>
      <c r="J32" s="31">
        <f t="shared" si="5"/>
        <v>54248.399999999994</v>
      </c>
      <c r="K32" s="31">
        <f t="shared" si="5"/>
        <v>55446.8</v>
      </c>
    </row>
    <row r="33" spans="1:11" ht="18.75" customHeight="1">
      <c r="A33" s="12" t="s">
        <v>27</v>
      </c>
      <c r="B33" s="13" t="s">
        <v>36</v>
      </c>
      <c r="C33" s="11"/>
      <c r="D33" s="11"/>
      <c r="E33" s="11"/>
      <c r="F33" s="31"/>
      <c r="G33" s="31"/>
      <c r="H33" s="31"/>
      <c r="I33" s="31">
        <f t="shared" si="6"/>
        <v>0</v>
      </c>
      <c r="J33" s="31">
        <f t="shared" si="5"/>
        <v>0</v>
      </c>
      <c r="K33" s="31">
        <f t="shared" si="5"/>
        <v>0</v>
      </c>
    </row>
    <row r="34" spans="1:11" ht="18.75" customHeight="1">
      <c r="A34" s="12" t="s">
        <v>28</v>
      </c>
      <c r="B34" s="13" t="s">
        <v>18</v>
      </c>
      <c r="C34" s="11">
        <v>35280.4</v>
      </c>
      <c r="D34" s="11">
        <v>24886.6</v>
      </c>
      <c r="E34" s="11">
        <v>24426</v>
      </c>
      <c r="F34" s="31">
        <f>2500+62</f>
        <v>2562</v>
      </c>
      <c r="G34" s="31">
        <f>463+62</f>
        <v>525</v>
      </c>
      <c r="H34" s="31">
        <f>424.3+62</f>
        <v>486.3</v>
      </c>
      <c r="I34" s="31">
        <f t="shared" si="6"/>
        <v>37842.4</v>
      </c>
      <c r="J34" s="31">
        <f t="shared" si="5"/>
        <v>25411.6</v>
      </c>
      <c r="K34" s="31">
        <f t="shared" si="5"/>
        <v>24912.3</v>
      </c>
    </row>
    <row r="35" spans="1:11" ht="36" customHeight="1">
      <c r="A35" s="12" t="s">
        <v>29</v>
      </c>
      <c r="B35" s="13" t="s">
        <v>37</v>
      </c>
      <c r="C35" s="11">
        <v>13691</v>
      </c>
      <c r="D35" s="11">
        <v>9599</v>
      </c>
      <c r="E35" s="11">
        <v>9599</v>
      </c>
      <c r="F35" s="31">
        <v>3080</v>
      </c>
      <c r="G35" s="31">
        <v>3080</v>
      </c>
      <c r="H35" s="31">
        <v>3080</v>
      </c>
      <c r="I35" s="31">
        <f t="shared" si="6"/>
        <v>16771</v>
      </c>
      <c r="J35" s="31">
        <f t="shared" si="5"/>
        <v>12679</v>
      </c>
      <c r="K35" s="31">
        <f t="shared" si="5"/>
        <v>12679</v>
      </c>
    </row>
    <row r="36" spans="1:11" ht="35.25" customHeight="1">
      <c r="A36" s="12" t="s">
        <v>39</v>
      </c>
      <c r="B36" s="13" t="s">
        <v>38</v>
      </c>
      <c r="C36" s="11"/>
      <c r="D36" s="11"/>
      <c r="E36" s="11"/>
      <c r="F36" s="31"/>
      <c r="G36" s="31"/>
      <c r="H36" s="31"/>
      <c r="I36" s="31">
        <f t="shared" si="6"/>
        <v>0</v>
      </c>
      <c r="J36" s="31">
        <f t="shared" si="5"/>
        <v>0</v>
      </c>
      <c r="K36" s="31">
        <f t="shared" si="5"/>
        <v>0</v>
      </c>
    </row>
    <row r="37" spans="1:11" ht="52.5" customHeight="1">
      <c r="A37" s="12" t="s">
        <v>40</v>
      </c>
      <c r="B37" s="13" t="s">
        <v>49</v>
      </c>
      <c r="C37" s="11"/>
      <c r="D37" s="11"/>
      <c r="E37" s="11"/>
      <c r="F37" s="31"/>
      <c r="G37" s="31"/>
      <c r="H37" s="31"/>
      <c r="I37" s="31">
        <f t="shared" si="6"/>
        <v>0</v>
      </c>
      <c r="J37" s="31">
        <f t="shared" si="5"/>
        <v>0</v>
      </c>
      <c r="K37" s="31">
        <f t="shared" si="5"/>
        <v>0</v>
      </c>
    </row>
    <row r="38" spans="1:11" ht="115.5" customHeight="1">
      <c r="A38" s="12" t="s">
        <v>41</v>
      </c>
      <c r="B38" s="13" t="s">
        <v>50</v>
      </c>
      <c r="C38" s="11">
        <v>6185.8</v>
      </c>
      <c r="D38" s="11">
        <v>1185.8</v>
      </c>
      <c r="E38" s="11">
        <v>1185.8</v>
      </c>
      <c r="F38" s="31"/>
      <c r="G38" s="31"/>
      <c r="H38" s="31"/>
      <c r="I38" s="31">
        <f t="shared" si="6"/>
        <v>6185.8</v>
      </c>
      <c r="J38" s="31">
        <f t="shared" si="5"/>
        <v>1185.8</v>
      </c>
      <c r="K38" s="31">
        <f t="shared" si="5"/>
        <v>1185.8</v>
      </c>
    </row>
    <row r="39" spans="1:11" ht="40.5" customHeight="1">
      <c r="A39" s="12" t="s">
        <v>68</v>
      </c>
      <c r="B39" s="13" t="s">
        <v>69</v>
      </c>
      <c r="C39" s="11"/>
      <c r="D39" s="11"/>
      <c r="E39" s="11"/>
      <c r="F39" s="31"/>
      <c r="G39" s="31"/>
      <c r="H39" s="31"/>
      <c r="I39" s="31">
        <f t="shared" si="6"/>
        <v>0</v>
      </c>
      <c r="J39" s="31">
        <f t="shared" si="5"/>
        <v>0</v>
      </c>
      <c r="K39" s="31">
        <f t="shared" si="5"/>
        <v>0</v>
      </c>
    </row>
    <row r="40" spans="1:11" ht="20.25" customHeight="1">
      <c r="A40" s="32" t="s">
        <v>10</v>
      </c>
      <c r="B40" s="32"/>
      <c r="C40" s="23">
        <f>C25+C26+C27+C28+C29+C30+C31+C32+C33+C34+C35+C36+C37+C38</f>
        <v>736279.5000000001</v>
      </c>
      <c r="D40" s="23">
        <f>D25+D26+D27+D28+D29+D30+D31+D32+D33+D34+D35+D36+D37+D38+D39</f>
        <v>555104.5000000001</v>
      </c>
      <c r="E40" s="23">
        <f>E25+E26+E27+E28+E29+E30+E31+E32+E33+E34+E35+E36+E37+E38+E39</f>
        <v>570772.9</v>
      </c>
      <c r="F40" s="23">
        <f>F25+F26+F27+F28+F29+F30+F31+F32+F33+F34+F35+F36+F37+F38</f>
        <v>110458.22081</v>
      </c>
      <c r="G40" s="23">
        <f>G25+G26+G27+G28+G29+G30+G31+G32+G33+G34+G35+G36+G37+G38+G39</f>
        <v>92089.32713</v>
      </c>
      <c r="H40" s="23">
        <f>H25+H26+H27+H28+H29+H30+H31+H32+H33+H34+H35+H36+H37+H38+H39</f>
        <v>99510.169</v>
      </c>
      <c r="I40" s="30">
        <f t="shared" si="6"/>
        <v>846737.7208100001</v>
      </c>
      <c r="J40" s="30">
        <f t="shared" si="5"/>
        <v>647193.8271300001</v>
      </c>
      <c r="K40" s="30">
        <f t="shared" si="5"/>
        <v>670283.069</v>
      </c>
    </row>
    <row r="41" spans="1:11" ht="25.5" customHeight="1">
      <c r="A41" s="34" t="s">
        <v>33</v>
      </c>
      <c r="B41" s="34"/>
      <c r="C41" s="18">
        <f aca="true" t="shared" si="7" ref="C41:H41">C23-C40</f>
        <v>0</v>
      </c>
      <c r="D41" s="18">
        <f t="shared" si="7"/>
        <v>0</v>
      </c>
      <c r="E41" s="18">
        <f t="shared" si="7"/>
        <v>0</v>
      </c>
      <c r="F41" s="18">
        <f t="shared" si="7"/>
        <v>-0.02081000000180211</v>
      </c>
      <c r="G41" s="18">
        <f t="shared" si="7"/>
        <v>-0.027130000002216548</v>
      </c>
      <c r="H41" s="18">
        <f t="shared" si="7"/>
        <v>0.031000000002677552</v>
      </c>
      <c r="I41" s="24">
        <f t="shared" si="6"/>
        <v>-0.02081000000180211</v>
      </c>
      <c r="J41" s="24">
        <f t="shared" si="5"/>
        <v>-0.027130000002216548</v>
      </c>
      <c r="K41" s="24">
        <f t="shared" si="5"/>
        <v>0.031000000002677552</v>
      </c>
    </row>
    <row r="42" spans="4:10" ht="15.75">
      <c r="D42" s="26"/>
      <c r="E42" s="26"/>
      <c r="J42" s="21"/>
    </row>
    <row r="44" ht="15.75">
      <c r="E44" s="26"/>
    </row>
  </sheetData>
  <sheetProtection/>
  <mergeCells count="11">
    <mergeCell ref="I5:K5"/>
    <mergeCell ref="A23:B23"/>
    <mergeCell ref="A24:K24"/>
    <mergeCell ref="A40:B40"/>
    <mergeCell ref="A41:B41"/>
    <mergeCell ref="A1:K3"/>
    <mergeCell ref="J4:K4"/>
    <mergeCell ref="A5:A6"/>
    <mergeCell ref="B5:B6"/>
    <mergeCell ref="C5:E5"/>
    <mergeCell ref="F5:H5"/>
  </mergeCells>
  <printOptions/>
  <pageMargins left="0.2755905511811024" right="0.15748031496062992" top="0.2362204724409449" bottom="0.35433070866141736" header="0.2755905511811024" footer="0.15748031496062992"/>
  <pageSetup orientation="landscape" paperSize="9" scale="60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FinUprD1</cp:lastModifiedBy>
  <cp:lastPrinted>2022-11-11T12:24:16Z</cp:lastPrinted>
  <dcterms:created xsi:type="dcterms:W3CDTF">2000-09-29T06:30:00Z</dcterms:created>
  <dcterms:modified xsi:type="dcterms:W3CDTF">2022-12-15T08:41:38Z</dcterms:modified>
  <cp:category/>
  <cp:version/>
  <cp:contentType/>
  <cp:contentStatus/>
</cp:coreProperties>
</file>